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<sst xmlns="http://schemas.openxmlformats.org/spreadsheetml/2006/main" count="102" uniqueCount="70">
  <si>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</si>
  <si>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</si>
  <si>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</si>
  <si>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</si>
  <si>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</si>
  <si>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</si>
  <si>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</si>
  <si>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</si>
  <si>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</si>
  <si>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</si>
  <si>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</si>
  <si>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</si>
  <si>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 xml:space="preserve">Руководитель финансового органа </t>
  </si>
  <si>
    <t>Главный бухгалтер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</si>
  <si>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</si>
  <si>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</si>
  <si>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</si>
  <si>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</si>
  <si>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</si>
  <si>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</si>
  <si>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</si>
  <si>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</si>
  <si>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</si>
  <si>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</si>
  <si>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</si>
  <si>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</si>
  <si>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</si>
  <si>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</si>
  <si>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</si>
  <si>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</si>
  <si>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</si>
  <si>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</si>
  <si>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</si>
  <si>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</si>
  <si>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</si>
  <si>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</si>
  <si>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</si>
  <si>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</si>
  <si>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</si>
  <si>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</si>
  <si>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</si>
  <si>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</si>
  <si>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>(Н.Г.Кошутина)</t>
  </si>
  <si>
    <t xml:space="preserve"> </t>
  </si>
  <si>
    <t>(Е.В. Корякина)</t>
  </si>
  <si>
    <t>ПАО Банк ВТБ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</si>
  <si>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</si>
  <si>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</si>
  <si>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</si>
  <si>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</si>
  <si>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</si>
  <si>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</si>
  <si>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</si>
  <si>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</si>
  <si>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</si>
  <si>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>17.03.2017; №16</t>
  </si>
  <si>
    <t>Предельный объем муниципального внутреннего долга на 2018 год</t>
  </si>
  <si>
    <t>Верхний предел муниципального долга на конец текущего финансового года (01.01.2019) ВСЕГО:</t>
  </si>
  <si>
    <t>Верхний предел муниципального долга на 01.01.2019 по бюджетным ссудам и кредитам;</t>
  </si>
  <si>
    <t>Верхний предел муниципального долга на 01.01.2019 по коммерческим кредитам;</t>
  </si>
  <si>
    <t>Верхний предел муниципального долга на 01.01.2019 по муниципальным гарантиям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</si>
  <si>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</si>
  <si>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>пополнение остатков средств на счетах бюджетов субъектов РФ (местных бюджетов) в 2018 году</t>
  </si>
  <si>
    <t>УФК  по Архангельской области и НАО</t>
  </si>
  <si>
    <t>16.05.2017; №23;д/с б/н от 01.02.18</t>
  </si>
  <si>
    <t>22.05.2018; №15</t>
  </si>
  <si>
    <t>24.07.2018 № 22</t>
  </si>
  <si>
    <t>30.11.2018 № 33</t>
  </si>
  <si>
    <t>Информация о долговых обязательствах муниципального образования Котлас на 01 января 2019 года</t>
  </si>
  <si>
    <t>19.03.2018 №51-11/20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</si>
</sst>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00%"/>
    <numFmt numFmtId="171" formatCode="0.0000%"/>
    <numFmt numFmtId="172" formatCode="0.00000%"/>
    <numFmt numFmtId="173" formatCode="mmm/yyyy"/>
    <numFmt numFmtId="174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9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14" fontId="11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2" fontId="2" fillId="0" borderId="12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/>
    </xf>
    <xf numFmtId="2" fontId="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0"/>
  <sheetViews>
    <sheetView tabSelected="1" zoomScaleSheetLayoutView="100" zoomScalePageLayoutView="0" workbookViewId="0" topLeftCell="A1">
      <pane xSplit="3" ySplit="6" topLeftCell="D22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N39" sqref="N39"/>
    </sheetView>
  </sheetViews>
  <sheetFormatPr defaultColWidth="9.00390625" defaultRowHeight="12.75" outlineLevelRow="1" outlineLevelCol="1"/>
  <cols>
    <col min="1" max="1" width="2.75390625" style="57" customWidth="1"/>
    <col min="2" max="2" width="10.00390625" style="57" customWidth="1"/>
    <col min="3" max="3" width="10.75390625" style="57" customWidth="1"/>
    <col min="4" max="4" width="12.875" style="57" customWidth="1"/>
    <col min="5" max="5" width="7.25390625" style="57" customWidth="1" outlineLevel="1"/>
    <col min="6" max="6" width="9.00390625" style="57" customWidth="1" outlineLevel="1"/>
    <col min="7" max="7" width="8.75390625" style="57" customWidth="1" outlineLevel="1"/>
    <col min="8" max="8" width="14.125" style="57" customWidth="1"/>
    <col min="9" max="10" width="12.875" style="57" customWidth="1"/>
    <col min="11" max="11" width="13.875" style="57" customWidth="1"/>
    <col min="12" max="13" width="12.875" style="57" customWidth="1"/>
    <col min="14" max="14" width="14.375" style="57" customWidth="1"/>
    <col min="15" max="16" width="12.875" style="57" customWidth="1"/>
    <col min="17" max="17" width="14.625" style="57" customWidth="1"/>
    <col min="18" max="18" width="12.125" style="57" customWidth="1"/>
    <col min="19" max="19" width="12.875" style="57" customWidth="1"/>
    <col min="20" max="20" width="15.375" style="57" customWidth="1"/>
    <col min="21" max="22" width="12.875" style="57" customWidth="1"/>
    <col min="23" max="28" width="12.875" style="57" customWidth="1" outlineLevel="1"/>
    <col min="29" max="29" width="16.375" style="57" customWidth="1"/>
    <col min="30" max="30" width="12.875" style="57" customWidth="1"/>
    <col min="31" max="31" width="11.75390625" style="57" customWidth="1"/>
    <col min="33" max="16384" width="9.125" style="57" customWidth="1"/>
  </cols>
  <sheetData>
    <row r="2" spans="1:31" s="1" customFormat="1" ht="27.75" customHeight="1">
      <c r="A2" s="149" t="s">
        <v>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ht="13.5" thickBot="1"/>
    <row r="4" spans="11:31" ht="13.5" thickBot="1">
      <c r="K4" s="150" t="s">
        <v>20</v>
      </c>
      <c r="L4" s="151"/>
      <c r="M4" s="151"/>
      <c r="N4" s="151"/>
      <c r="O4" s="152"/>
      <c r="P4" s="152"/>
      <c r="Q4" s="153" t="s">
        <v>19</v>
      </c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D4" s="154" t="s">
        <v>31</v>
      </c>
      <c r="AE4" s="154"/>
    </row>
    <row r="5" spans="1:31" ht="54" customHeight="1">
      <c r="A5" s="155" t="s">
        <v>0</v>
      </c>
      <c r="B5" s="128" t="s">
        <v>1</v>
      </c>
      <c r="C5" s="145" t="s">
        <v>2</v>
      </c>
      <c r="D5" s="130" t="s">
        <v>7</v>
      </c>
      <c r="E5" s="145" t="s">
        <v>3</v>
      </c>
      <c r="F5" s="145" t="s">
        <v>8</v>
      </c>
      <c r="G5" s="130" t="s">
        <v>4</v>
      </c>
      <c r="H5" s="141" t="s">
        <v>61</v>
      </c>
      <c r="I5" s="127"/>
      <c r="J5" s="127"/>
      <c r="K5" s="126" t="s">
        <v>47</v>
      </c>
      <c r="L5" s="127"/>
      <c r="M5" s="127"/>
      <c r="N5" s="139" t="s">
        <v>48</v>
      </c>
      <c r="O5" s="140"/>
      <c r="P5" s="140"/>
      <c r="Q5" s="126" t="s">
        <v>49</v>
      </c>
      <c r="R5" s="127"/>
      <c r="S5" s="127"/>
      <c r="T5" s="147" t="s">
        <v>50</v>
      </c>
      <c r="U5" s="127"/>
      <c r="V5" s="127"/>
      <c r="W5" s="126" t="s">
        <v>51</v>
      </c>
      <c r="X5" s="127"/>
      <c r="Y5" s="127"/>
      <c r="Z5" s="147" t="s">
        <v>52</v>
      </c>
      <c r="AA5" s="127"/>
      <c r="AB5" s="127"/>
      <c r="AC5" s="126" t="s">
        <v>29</v>
      </c>
      <c r="AD5" s="127"/>
      <c r="AE5" s="134"/>
    </row>
    <row r="6" spans="1:31" ht="82.5" customHeight="1">
      <c r="A6" s="156"/>
      <c r="B6" s="129"/>
      <c r="C6" s="146"/>
      <c r="D6" s="131"/>
      <c r="E6" s="146"/>
      <c r="F6" s="146"/>
      <c r="G6" s="131"/>
      <c r="H6" s="58" t="s">
        <v>5</v>
      </c>
      <c r="I6" s="59" t="s">
        <v>30</v>
      </c>
      <c r="J6" s="60" t="s">
        <v>6</v>
      </c>
      <c r="K6" s="58" t="s">
        <v>5</v>
      </c>
      <c r="L6" s="59" t="s">
        <v>30</v>
      </c>
      <c r="M6" s="60" t="s">
        <v>6</v>
      </c>
      <c r="N6" s="58" t="s">
        <v>5</v>
      </c>
      <c r="O6" s="59" t="s">
        <v>30</v>
      </c>
      <c r="P6" s="60" t="s">
        <v>6</v>
      </c>
      <c r="Q6" s="58" t="s">
        <v>5</v>
      </c>
      <c r="R6" s="59" t="s">
        <v>30</v>
      </c>
      <c r="S6" s="60" t="s">
        <v>6</v>
      </c>
      <c r="T6" s="58" t="s">
        <v>5</v>
      </c>
      <c r="U6" s="59" t="s">
        <v>30</v>
      </c>
      <c r="V6" s="60" t="s">
        <v>6</v>
      </c>
      <c r="W6" s="58" t="s">
        <v>5</v>
      </c>
      <c r="X6" s="59" t="s">
        <v>30</v>
      </c>
      <c r="Y6" s="60" t="s">
        <v>6</v>
      </c>
      <c r="Z6" s="58" t="s">
        <v>5</v>
      </c>
      <c r="AA6" s="59" t="s">
        <v>30</v>
      </c>
      <c r="AB6" s="60" t="s">
        <v>6</v>
      </c>
      <c r="AC6" s="58" t="s">
        <v>5</v>
      </c>
      <c r="AD6" s="59" t="s">
        <v>30</v>
      </c>
      <c r="AE6" s="61" t="s">
        <v>6</v>
      </c>
    </row>
    <row r="7" spans="1:31" s="66" customFormat="1" ht="21" customHeight="1">
      <c r="A7" s="62">
        <v>1</v>
      </c>
      <c r="B7" s="63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64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64">
        <v>18</v>
      </c>
      <c r="S7" s="58">
        <v>19</v>
      </c>
      <c r="T7" s="58">
        <v>20</v>
      </c>
      <c r="U7" s="64">
        <v>21</v>
      </c>
      <c r="V7" s="58">
        <v>22</v>
      </c>
      <c r="W7" s="58">
        <v>23</v>
      </c>
      <c r="X7" s="64">
        <v>24</v>
      </c>
      <c r="Y7" s="58">
        <v>25</v>
      </c>
      <c r="Z7" s="58">
        <v>26</v>
      </c>
      <c r="AA7" s="64">
        <v>27</v>
      </c>
      <c r="AB7" s="58">
        <v>28</v>
      </c>
      <c r="AC7" s="58">
        <v>29</v>
      </c>
      <c r="AD7" s="64">
        <v>30</v>
      </c>
      <c r="AE7" s="65">
        <v>31</v>
      </c>
    </row>
    <row r="8" spans="1:31" ht="22.5" customHeight="1">
      <c r="A8" s="5" t="s">
        <v>9</v>
      </c>
      <c r="B8" s="142" t="s">
        <v>18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4"/>
    </row>
    <row r="9" spans="1:31" ht="12.75">
      <c r="A9" s="67"/>
      <c r="B9" s="68"/>
      <c r="C9" s="69"/>
      <c r="D9" s="69"/>
      <c r="E9" s="69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f>H9+N9-T9-Z9</f>
        <v>0</v>
      </c>
      <c r="AD9" s="71">
        <f aca="true" t="shared" si="0" ref="AD9:AE11">I9+Q9-U9-AA9</f>
        <v>0</v>
      </c>
      <c r="AE9" s="72">
        <f t="shared" si="0"/>
        <v>0</v>
      </c>
    </row>
    <row r="10" spans="1:31" ht="12.75">
      <c r="A10" s="73"/>
      <c r="B10" s="74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1"/>
      <c r="O10" s="71"/>
      <c r="P10" s="71"/>
      <c r="Q10" s="76"/>
      <c r="R10" s="76"/>
      <c r="S10" s="76"/>
      <c r="T10" s="71"/>
      <c r="U10" s="71"/>
      <c r="V10" s="71"/>
      <c r="W10" s="76"/>
      <c r="X10" s="76"/>
      <c r="Y10" s="76"/>
      <c r="Z10" s="71"/>
      <c r="AA10" s="71"/>
      <c r="AB10" s="71"/>
      <c r="AC10" s="71">
        <f>H10+N10-T10-Z10</f>
        <v>0</v>
      </c>
      <c r="AD10" s="71">
        <f t="shared" si="0"/>
        <v>0</v>
      </c>
      <c r="AE10" s="72">
        <f t="shared" si="0"/>
        <v>0</v>
      </c>
    </row>
    <row r="11" spans="1:31" ht="12.75">
      <c r="A11" s="77"/>
      <c r="B11" s="78"/>
      <c r="C11" s="17"/>
      <c r="D11" s="17"/>
      <c r="E11" s="17"/>
      <c r="F11" s="17"/>
      <c r="G11" s="17"/>
      <c r="H11" s="79"/>
      <c r="I11" s="79"/>
      <c r="J11" s="79"/>
      <c r="K11" s="79"/>
      <c r="L11" s="79"/>
      <c r="M11" s="79"/>
      <c r="N11" s="80"/>
      <c r="O11" s="80"/>
      <c r="P11" s="80"/>
      <c r="Q11" s="79"/>
      <c r="R11" s="79"/>
      <c r="S11" s="79"/>
      <c r="T11" s="71"/>
      <c r="U11" s="71"/>
      <c r="V11" s="71"/>
      <c r="W11" s="79"/>
      <c r="X11" s="79"/>
      <c r="Y11" s="79"/>
      <c r="Z11" s="71"/>
      <c r="AA11" s="71"/>
      <c r="AB11" s="71"/>
      <c r="AC11" s="71">
        <f>H11+N11-T11-Z11</f>
        <v>0</v>
      </c>
      <c r="AD11" s="71">
        <f t="shared" si="0"/>
        <v>0</v>
      </c>
      <c r="AE11" s="72">
        <f t="shared" si="0"/>
        <v>0</v>
      </c>
    </row>
    <row r="12" spans="1:31" s="1" customFormat="1" ht="12.75">
      <c r="A12" s="5"/>
      <c r="B12" s="2" t="s">
        <v>22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42" t="s">
        <v>26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</row>
    <row r="14" spans="1:31" ht="12.75">
      <c r="A14" s="67"/>
      <c r="B14" s="81"/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2"/>
      <c r="U14" s="82"/>
      <c r="V14" s="82"/>
      <c r="W14" s="69"/>
      <c r="X14" s="69"/>
      <c r="Y14" s="69"/>
      <c r="Z14" s="82"/>
      <c r="AA14" s="82"/>
      <c r="AB14" s="82"/>
      <c r="AC14" s="82">
        <f>H14+N14-T14-Z14</f>
        <v>0</v>
      </c>
      <c r="AD14" s="82">
        <f>I14+Q14-U14-AA14</f>
        <v>0</v>
      </c>
      <c r="AE14" s="83">
        <f>J14+R14-V14-AB14</f>
        <v>0</v>
      </c>
    </row>
    <row r="15" spans="1:31" ht="47.25" customHeight="1" hidden="1">
      <c r="A15" s="44">
        <v>1</v>
      </c>
      <c r="B15" s="45" t="s">
        <v>39</v>
      </c>
      <c r="C15" s="46" t="s">
        <v>38</v>
      </c>
      <c r="D15" s="47">
        <v>14000000</v>
      </c>
      <c r="E15" s="48"/>
      <c r="F15" s="49">
        <v>39395</v>
      </c>
      <c r="G15" s="84"/>
      <c r="H15" s="79"/>
      <c r="I15" s="79"/>
      <c r="J15" s="79"/>
      <c r="K15" s="79"/>
      <c r="L15" s="79"/>
      <c r="M15" s="79"/>
      <c r="N15" s="79">
        <f>10000000+4000000</f>
        <v>14000000</v>
      </c>
      <c r="O15" s="79">
        <f>6630.13+102104.12+77572.6+51383.56+49394.52+41106.85+19890.41+37128.77+41106.85-1326.03+11934.25</f>
        <v>436926.0299999999</v>
      </c>
      <c r="P15" s="79"/>
      <c r="Q15" s="79"/>
      <c r="R15" s="79"/>
      <c r="S15" s="79"/>
      <c r="T15" s="85">
        <f>2000000+3000000+1000000+4000000+4000000</f>
        <v>14000000</v>
      </c>
      <c r="U15" s="85">
        <f>102104.12+6630.13+77572.6+51383.56+49394.52+41106.85+19890.41+37128.77+41106.85-1326.03+11934.25</f>
        <v>436926.0299999999</v>
      </c>
      <c r="V15" s="85"/>
      <c r="W15" s="84"/>
      <c r="X15" s="84"/>
      <c r="Y15" s="84"/>
      <c r="Z15" s="85"/>
      <c r="AA15" s="85"/>
      <c r="AB15" s="85"/>
      <c r="AC15" s="86">
        <f>N15-T15</f>
        <v>0</v>
      </c>
      <c r="AD15" s="86">
        <f>O15-U15</f>
        <v>0</v>
      </c>
      <c r="AE15" s="83">
        <f>J15+R15-V15-AB15</f>
        <v>0</v>
      </c>
    </row>
    <row r="16" spans="1:31" ht="93" customHeight="1">
      <c r="A16" s="109">
        <v>1</v>
      </c>
      <c r="B16" s="110" t="s">
        <v>55</v>
      </c>
      <c r="C16" s="111" t="s">
        <v>54</v>
      </c>
      <c r="D16" s="112">
        <v>108000000</v>
      </c>
      <c r="E16" s="113" t="s">
        <v>40</v>
      </c>
      <c r="F16" s="114">
        <v>43359</v>
      </c>
      <c r="G16" s="50"/>
      <c r="H16" s="52">
        <v>108000000</v>
      </c>
      <c r="I16" s="52"/>
      <c r="J16" s="52"/>
      <c r="K16" s="52"/>
      <c r="L16" s="52"/>
      <c r="M16" s="52"/>
      <c r="N16" s="52"/>
      <c r="O16" s="52">
        <f>993622.19+897465.21+993622.19+395015.28+263541.37</f>
        <v>3543266.24</v>
      </c>
      <c r="P16" s="52"/>
      <c r="Q16" s="52"/>
      <c r="R16" s="52"/>
      <c r="S16" s="52"/>
      <c r="T16" s="52">
        <f>71000000+37000000</f>
        <v>108000000</v>
      </c>
      <c r="U16" s="52">
        <f>993622.19+897465.21+993622.19+395015.28+263541.37</f>
        <v>3543266.24</v>
      </c>
      <c r="V16" s="53"/>
      <c r="W16" s="54"/>
      <c r="X16" s="54"/>
      <c r="Y16" s="54"/>
      <c r="Z16" s="53"/>
      <c r="AA16" s="53"/>
      <c r="AB16" s="53"/>
      <c r="AC16" s="52">
        <f aca="true" t="shared" si="2" ref="AC16:AD20">H16+N16-T16</f>
        <v>0</v>
      </c>
      <c r="AD16" s="52">
        <f t="shared" si="2"/>
        <v>0</v>
      </c>
      <c r="AE16" s="83">
        <f>J16+P16-V16-AB16</f>
        <v>0</v>
      </c>
    </row>
    <row r="17" spans="1:31" ht="93" customHeight="1">
      <c r="A17" s="109">
        <v>2</v>
      </c>
      <c r="B17" s="110" t="s">
        <v>64</v>
      </c>
      <c r="C17" s="111" t="s">
        <v>45</v>
      </c>
      <c r="D17" s="112">
        <v>98000000</v>
      </c>
      <c r="E17" s="113" t="s">
        <v>40</v>
      </c>
      <c r="F17" s="114">
        <v>43419</v>
      </c>
      <c r="G17" s="50"/>
      <c r="H17" s="52">
        <v>32000000</v>
      </c>
      <c r="I17" s="52"/>
      <c r="J17" s="52"/>
      <c r="K17" s="52"/>
      <c r="L17" s="52"/>
      <c r="M17" s="52"/>
      <c r="N17" s="52"/>
      <c r="O17" s="52">
        <v>223287.67</v>
      </c>
      <c r="P17" s="52"/>
      <c r="Q17" s="52"/>
      <c r="R17" s="52"/>
      <c r="S17" s="52"/>
      <c r="T17" s="52">
        <v>32000000</v>
      </c>
      <c r="U17" s="52">
        <v>223287.67</v>
      </c>
      <c r="V17" s="53"/>
      <c r="W17" s="54"/>
      <c r="X17" s="54"/>
      <c r="Y17" s="54"/>
      <c r="Z17" s="53"/>
      <c r="AA17" s="53"/>
      <c r="AB17" s="53"/>
      <c r="AC17" s="52">
        <f t="shared" si="2"/>
        <v>0</v>
      </c>
      <c r="AD17" s="52">
        <f t="shared" si="2"/>
        <v>0</v>
      </c>
      <c r="AE17" s="83">
        <f>J17+P17-V17-AB17</f>
        <v>0</v>
      </c>
    </row>
    <row r="18" spans="1:31" ht="93" customHeight="1">
      <c r="A18" s="109">
        <v>3</v>
      </c>
      <c r="B18" s="122" t="s">
        <v>65</v>
      </c>
      <c r="C18" s="111" t="s">
        <v>54</v>
      </c>
      <c r="D18" s="112">
        <v>70000000</v>
      </c>
      <c r="E18" s="113" t="s">
        <v>40</v>
      </c>
      <c r="F18" s="114">
        <v>43973</v>
      </c>
      <c r="G18" s="50"/>
      <c r="H18" s="52"/>
      <c r="I18" s="52"/>
      <c r="J18" s="52"/>
      <c r="K18" s="52">
        <v>35000000</v>
      </c>
      <c r="L18" s="52">
        <v>481582.42</v>
      </c>
      <c r="M18" s="52"/>
      <c r="N18" s="52">
        <f>70000000+70000000+35000000+35000000</f>
        <v>210000000</v>
      </c>
      <c r="O18" s="52">
        <f>52590.9+105181.81+318550.62+138489.38+481582.42</f>
        <v>1096395.13</v>
      </c>
      <c r="P18" s="52"/>
      <c r="Q18" s="52"/>
      <c r="R18" s="52">
        <v>481582.42</v>
      </c>
      <c r="S18" s="52"/>
      <c r="T18" s="52">
        <f>70000000+36000000+34000000</f>
        <v>140000000</v>
      </c>
      <c r="U18" s="52">
        <f>52590.9+105181.81+318550.62+138489.38+481582.42</f>
        <v>1096395.13</v>
      </c>
      <c r="V18" s="53"/>
      <c r="W18" s="54"/>
      <c r="X18" s="54"/>
      <c r="Y18" s="54"/>
      <c r="Z18" s="53"/>
      <c r="AA18" s="53"/>
      <c r="AB18" s="53"/>
      <c r="AC18" s="52">
        <f t="shared" si="2"/>
        <v>70000000</v>
      </c>
      <c r="AD18" s="52">
        <f t="shared" si="2"/>
        <v>0</v>
      </c>
      <c r="AE18" s="83">
        <f>J18+P18-V18-AB18</f>
        <v>0</v>
      </c>
    </row>
    <row r="19" spans="1:31" ht="93" customHeight="1">
      <c r="A19" s="109">
        <v>4</v>
      </c>
      <c r="B19" s="110" t="s">
        <v>66</v>
      </c>
      <c r="C19" s="111" t="s">
        <v>54</v>
      </c>
      <c r="D19" s="112">
        <v>140000000</v>
      </c>
      <c r="E19" s="113" t="s">
        <v>40</v>
      </c>
      <c r="F19" s="114">
        <v>44043</v>
      </c>
      <c r="G19" s="50"/>
      <c r="H19" s="52"/>
      <c r="I19" s="52"/>
      <c r="J19" s="52"/>
      <c r="K19" s="52">
        <v>74000000</v>
      </c>
      <c r="L19" s="52">
        <v>108493.15</v>
      </c>
      <c r="M19" s="52"/>
      <c r="N19" s="52">
        <v>74000000</v>
      </c>
      <c r="O19" s="52">
        <v>108493.15</v>
      </c>
      <c r="P19" s="52"/>
      <c r="Q19" s="52"/>
      <c r="R19" s="52">
        <v>108493.15</v>
      </c>
      <c r="S19" s="52"/>
      <c r="T19" s="52"/>
      <c r="U19" s="52">
        <v>108493.15</v>
      </c>
      <c r="V19" s="53"/>
      <c r="W19" s="54"/>
      <c r="X19" s="54"/>
      <c r="Y19" s="54"/>
      <c r="Z19" s="53"/>
      <c r="AA19" s="53"/>
      <c r="AB19" s="53"/>
      <c r="AC19" s="52">
        <f t="shared" si="2"/>
        <v>74000000</v>
      </c>
      <c r="AD19" s="52">
        <f t="shared" si="2"/>
        <v>0</v>
      </c>
      <c r="AE19" s="124">
        <f>J19+P19-V19-AB19</f>
        <v>0</v>
      </c>
    </row>
    <row r="20" spans="1:31" ht="93" customHeight="1">
      <c r="A20" s="109">
        <v>5</v>
      </c>
      <c r="B20" s="122" t="s">
        <v>67</v>
      </c>
      <c r="C20" s="111" t="s">
        <v>54</v>
      </c>
      <c r="D20" s="112">
        <v>75000000</v>
      </c>
      <c r="E20" s="113" t="s">
        <v>40</v>
      </c>
      <c r="F20" s="114">
        <v>44165</v>
      </c>
      <c r="G20" s="50"/>
      <c r="H20" s="52"/>
      <c r="I20" s="52"/>
      <c r="J20" s="52"/>
      <c r="K20" s="52">
        <v>75000000</v>
      </c>
      <c r="L20" s="52">
        <v>245072.88</v>
      </c>
      <c r="M20" s="52"/>
      <c r="N20" s="52">
        <v>75000000</v>
      </c>
      <c r="O20" s="52">
        <v>245072.88</v>
      </c>
      <c r="P20" s="52"/>
      <c r="Q20" s="52"/>
      <c r="R20" s="52">
        <v>245072.88</v>
      </c>
      <c r="S20" s="52"/>
      <c r="T20" s="52"/>
      <c r="U20" s="52">
        <v>245072.88</v>
      </c>
      <c r="V20" s="53"/>
      <c r="W20" s="54"/>
      <c r="X20" s="54"/>
      <c r="Y20" s="54"/>
      <c r="Z20" s="53"/>
      <c r="AA20" s="53"/>
      <c r="AB20" s="53"/>
      <c r="AC20" s="52">
        <f t="shared" si="2"/>
        <v>75000000</v>
      </c>
      <c r="AD20" s="52">
        <f t="shared" si="2"/>
        <v>0</v>
      </c>
      <c r="AE20" s="124">
        <f>J20+P20-V20-AB20</f>
        <v>0</v>
      </c>
    </row>
    <row r="21" spans="1:31" s="10" customFormat="1" ht="12.75">
      <c r="A21" s="8"/>
      <c r="B21" s="9" t="s">
        <v>23</v>
      </c>
      <c r="C21" s="4"/>
      <c r="D21" s="4"/>
      <c r="E21" s="4"/>
      <c r="F21" s="4"/>
      <c r="G21" s="4"/>
      <c r="H21" s="55">
        <f>SUM(H16:H20)</f>
        <v>140000000</v>
      </c>
      <c r="I21" s="55">
        <f aca="true" t="shared" si="3" ref="I21:AD21">SUM(I16:I20)</f>
        <v>0</v>
      </c>
      <c r="J21" s="55">
        <f t="shared" si="3"/>
        <v>0</v>
      </c>
      <c r="K21" s="55">
        <f t="shared" si="3"/>
        <v>184000000</v>
      </c>
      <c r="L21" s="55">
        <f t="shared" si="3"/>
        <v>835148.45</v>
      </c>
      <c r="M21" s="55">
        <f t="shared" si="3"/>
        <v>0</v>
      </c>
      <c r="N21" s="55">
        <f t="shared" si="3"/>
        <v>359000000</v>
      </c>
      <c r="O21" s="55">
        <f t="shared" si="3"/>
        <v>5216515.07</v>
      </c>
      <c r="P21" s="55">
        <f t="shared" si="3"/>
        <v>0</v>
      </c>
      <c r="Q21" s="55">
        <f t="shared" si="3"/>
        <v>0</v>
      </c>
      <c r="R21" s="55">
        <f t="shared" si="3"/>
        <v>835148.45</v>
      </c>
      <c r="S21" s="55">
        <f t="shared" si="3"/>
        <v>0</v>
      </c>
      <c r="T21" s="55">
        <f t="shared" si="3"/>
        <v>280000000</v>
      </c>
      <c r="U21" s="55">
        <f t="shared" si="3"/>
        <v>5216515.07</v>
      </c>
      <c r="V21" s="55">
        <f t="shared" si="3"/>
        <v>0</v>
      </c>
      <c r="W21" s="55">
        <f t="shared" si="3"/>
        <v>0</v>
      </c>
      <c r="X21" s="55">
        <f t="shared" si="3"/>
        <v>0</v>
      </c>
      <c r="Y21" s="55">
        <f t="shared" si="3"/>
        <v>0</v>
      </c>
      <c r="Z21" s="55">
        <f t="shared" si="3"/>
        <v>0</v>
      </c>
      <c r="AA21" s="55">
        <f t="shared" si="3"/>
        <v>0</v>
      </c>
      <c r="AB21" s="55">
        <f t="shared" si="3"/>
        <v>0</v>
      </c>
      <c r="AC21" s="55">
        <f t="shared" si="3"/>
        <v>219000000</v>
      </c>
      <c r="AD21" s="55">
        <f t="shared" si="3"/>
        <v>0</v>
      </c>
      <c r="AE21" s="55">
        <f>SUM(AE16:AE19)</f>
        <v>0</v>
      </c>
    </row>
    <row r="22" spans="1:31" ht="22.5" customHeight="1">
      <c r="A22" s="5" t="s">
        <v>11</v>
      </c>
      <c r="B22" s="142" t="s">
        <v>27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</row>
    <row r="23" spans="1:31" ht="78.75" customHeight="1">
      <c r="A23" s="119">
        <v>1</v>
      </c>
      <c r="B23" s="115" t="s">
        <v>69</v>
      </c>
      <c r="C23" s="118" t="s">
        <v>63</v>
      </c>
      <c r="D23" s="116">
        <v>70837000</v>
      </c>
      <c r="E23" s="117" t="s">
        <v>62</v>
      </c>
      <c r="F23" s="123">
        <v>43429</v>
      </c>
      <c r="G23" s="82"/>
      <c r="H23" s="82"/>
      <c r="I23" s="82"/>
      <c r="J23" s="82"/>
      <c r="K23" s="82"/>
      <c r="L23" s="82"/>
      <c r="M23" s="82"/>
      <c r="N23" s="82">
        <f>70837000+70837000+35418500</f>
        <v>177092500</v>
      </c>
      <c r="O23" s="82">
        <f>17078.51+17466.66+4560.74</f>
        <v>39105.909999999996</v>
      </c>
      <c r="P23" s="82"/>
      <c r="Q23" s="82"/>
      <c r="R23" s="82"/>
      <c r="S23" s="82"/>
      <c r="T23" s="82">
        <f>70837000+70837000+35418500</f>
        <v>177092500</v>
      </c>
      <c r="U23" s="82">
        <f>17078.51+17466.66+4560.74</f>
        <v>39105.909999999996</v>
      </c>
      <c r="V23" s="82"/>
      <c r="W23" s="82"/>
      <c r="X23" s="82"/>
      <c r="Y23" s="82"/>
      <c r="Z23" s="82"/>
      <c r="AA23" s="82"/>
      <c r="AB23" s="82"/>
      <c r="AC23" s="52">
        <f>H23+N23-T23</f>
        <v>0</v>
      </c>
      <c r="AD23" s="52">
        <f>I23+O23-U23</f>
        <v>0</v>
      </c>
      <c r="AE23" s="83">
        <f>J23+P23-V23-AB23</f>
        <v>0</v>
      </c>
    </row>
    <row r="24" spans="1:31" ht="12.75">
      <c r="A24" s="73"/>
      <c r="B24" s="22"/>
      <c r="C24" s="23"/>
      <c r="D24" s="87"/>
      <c r="E24" s="2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2">
        <f>H24+N24-T24-Z24</f>
        <v>0</v>
      </c>
      <c r="AD24" s="82">
        <f>I24-AA24</f>
        <v>0</v>
      </c>
      <c r="AE24" s="83">
        <f>J24+R24-V24-AB24</f>
        <v>0</v>
      </c>
    </row>
    <row r="25" spans="1:31" ht="67.5" hidden="1">
      <c r="A25" s="77">
        <v>2</v>
      </c>
      <c r="B25" s="24" t="s">
        <v>35</v>
      </c>
      <c r="C25" s="25" t="s">
        <v>33</v>
      </c>
      <c r="D25" s="16">
        <v>756274.64</v>
      </c>
      <c r="E25" s="26" t="s">
        <v>36</v>
      </c>
      <c r="F25" s="16"/>
      <c r="G25" s="16"/>
      <c r="H25" s="85"/>
      <c r="I25" s="85"/>
      <c r="J25" s="85"/>
      <c r="K25" s="85"/>
      <c r="L25" s="85"/>
      <c r="M25" s="85"/>
      <c r="N25" s="87"/>
      <c r="O25" s="87"/>
      <c r="P25" s="87"/>
      <c r="Q25" s="85"/>
      <c r="R25" s="85"/>
      <c r="S25" s="85"/>
      <c r="T25" s="87"/>
      <c r="U25" s="87"/>
      <c r="V25" s="87"/>
      <c r="W25" s="85"/>
      <c r="X25" s="85"/>
      <c r="Y25" s="85"/>
      <c r="Z25" s="87">
        <f>W25</f>
        <v>0</v>
      </c>
      <c r="AA25" s="87"/>
      <c r="AB25" s="87"/>
      <c r="AC25" s="82">
        <f>H25+N25-T25-Z25</f>
        <v>0</v>
      </c>
      <c r="AD25" s="82">
        <f>I25-AA25</f>
        <v>0</v>
      </c>
      <c r="AE25" s="83">
        <f>J25+R25-V25-AB25</f>
        <v>0</v>
      </c>
    </row>
    <row r="26" spans="1:31" ht="63" hidden="1">
      <c r="A26" s="88"/>
      <c r="B26" s="27" t="s">
        <v>32</v>
      </c>
      <c r="C26" s="18" t="s">
        <v>33</v>
      </c>
      <c r="D26" s="28">
        <v>3000000</v>
      </c>
      <c r="E26" s="18" t="s">
        <v>34</v>
      </c>
      <c r="F26" s="38">
        <v>38687</v>
      </c>
      <c r="G26" s="19"/>
      <c r="H26" s="89"/>
      <c r="I26" s="89"/>
      <c r="J26" s="20"/>
      <c r="K26" s="20"/>
      <c r="L26" s="20"/>
      <c r="M26" s="20"/>
      <c r="N26" s="20"/>
      <c r="O26" s="20"/>
      <c r="P26" s="20"/>
      <c r="Q26" s="21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2">
        <f>H26+N26-T26-Z26</f>
        <v>0</v>
      </c>
      <c r="AD26" s="82">
        <v>0</v>
      </c>
      <c r="AE26" s="82">
        <f>J26+M26+-S26</f>
        <v>0</v>
      </c>
    </row>
    <row r="27" spans="1:31" s="1" customFormat="1" ht="12.75">
      <c r="A27" s="5"/>
      <c r="B27" s="12" t="s">
        <v>24</v>
      </c>
      <c r="C27" s="11"/>
      <c r="D27" s="11"/>
      <c r="E27" s="11"/>
      <c r="F27" s="11"/>
      <c r="G27" s="11"/>
      <c r="H27" s="11">
        <f aca="true" t="shared" si="4" ref="H27:AE27">SUM(H23:H26)</f>
        <v>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177092500</v>
      </c>
      <c r="O27" s="11">
        <f t="shared" si="4"/>
        <v>39105.909999999996</v>
      </c>
      <c r="P27" s="11">
        <f t="shared" si="4"/>
        <v>0</v>
      </c>
      <c r="Q27" s="11">
        <f t="shared" si="4"/>
        <v>0</v>
      </c>
      <c r="R27" s="11">
        <f t="shared" si="4"/>
        <v>0</v>
      </c>
      <c r="S27" s="11">
        <f t="shared" si="4"/>
        <v>0</v>
      </c>
      <c r="T27" s="11">
        <f t="shared" si="4"/>
        <v>177092500</v>
      </c>
      <c r="U27" s="11">
        <f t="shared" si="4"/>
        <v>39105.909999999996</v>
      </c>
      <c r="V27" s="11">
        <f t="shared" si="4"/>
        <v>0</v>
      </c>
      <c r="W27" s="11">
        <f t="shared" si="4"/>
        <v>0</v>
      </c>
      <c r="X27" s="11">
        <f t="shared" si="4"/>
        <v>0</v>
      </c>
      <c r="Y27" s="11">
        <f t="shared" si="4"/>
        <v>0</v>
      </c>
      <c r="Z27" s="11">
        <f t="shared" si="4"/>
        <v>0</v>
      </c>
      <c r="AA27" s="11">
        <f t="shared" si="4"/>
        <v>0</v>
      </c>
      <c r="AB27" s="11">
        <f t="shared" si="4"/>
        <v>0</v>
      </c>
      <c r="AC27" s="11">
        <f t="shared" si="4"/>
        <v>0</v>
      </c>
      <c r="AD27" s="11">
        <f t="shared" si="4"/>
        <v>0</v>
      </c>
      <c r="AE27" s="11">
        <f t="shared" si="4"/>
        <v>0</v>
      </c>
    </row>
    <row r="28" spans="1:31" ht="22.5" customHeight="1">
      <c r="A28" s="5" t="s">
        <v>17</v>
      </c>
      <c r="B28" s="136" t="s">
        <v>28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8"/>
    </row>
    <row r="29" spans="1:31" ht="12.75">
      <c r="A29" s="29" t="s">
        <v>37</v>
      </c>
      <c r="B29" s="27"/>
      <c r="C29" s="36"/>
      <c r="D29" s="41"/>
      <c r="E29" s="30"/>
      <c r="F29" s="39"/>
      <c r="G29" s="82"/>
      <c r="H29" s="82"/>
      <c r="I29" s="82"/>
      <c r="J29" s="82"/>
      <c r="K29" s="90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>
        <f aca="true" t="shared" si="5" ref="AC29:AD31">H29+N29-T29-Z29</f>
        <v>0</v>
      </c>
      <c r="AD29" s="82">
        <f t="shared" si="5"/>
        <v>0</v>
      </c>
      <c r="AE29" s="83">
        <f>J29+S29-V29-AB29</f>
        <v>0</v>
      </c>
    </row>
    <row r="30" spans="1:31" ht="12.75">
      <c r="A30" s="77" t="s">
        <v>10</v>
      </c>
      <c r="B30" s="27"/>
      <c r="C30" s="43"/>
      <c r="D30" s="42"/>
      <c r="E30" s="31"/>
      <c r="F30" s="40"/>
      <c r="G30" s="19"/>
      <c r="H30" s="20"/>
      <c r="I30" s="20"/>
      <c r="J30" s="20"/>
      <c r="K30" s="89"/>
      <c r="L30" s="89"/>
      <c r="M30" s="89"/>
      <c r="N30" s="91"/>
      <c r="O30" s="20"/>
      <c r="P30" s="20"/>
      <c r="Q30" s="37"/>
      <c r="R30" s="92"/>
      <c r="S30" s="93"/>
      <c r="T30" s="92"/>
      <c r="U30" s="92"/>
      <c r="V30" s="93"/>
      <c r="W30" s="93"/>
      <c r="X30" s="93"/>
      <c r="Y30" s="93"/>
      <c r="Z30" s="93"/>
      <c r="AA30" s="93"/>
      <c r="AB30" s="93"/>
      <c r="AC30" s="94">
        <f t="shared" si="5"/>
        <v>0</v>
      </c>
      <c r="AD30" s="94">
        <f t="shared" si="5"/>
        <v>0</v>
      </c>
      <c r="AE30" s="82">
        <f>J30+M30+-S30</f>
        <v>0</v>
      </c>
    </row>
    <row r="31" spans="1:31" ht="12.75">
      <c r="A31" s="77" t="s">
        <v>11</v>
      </c>
      <c r="B31" s="27"/>
      <c r="C31" s="31"/>
      <c r="D31" s="35"/>
      <c r="E31" s="32"/>
      <c r="F31" s="40"/>
      <c r="G31" s="16"/>
      <c r="H31" s="85"/>
      <c r="I31" s="85"/>
      <c r="J31" s="85"/>
      <c r="K31" s="95"/>
      <c r="L31" s="95"/>
      <c r="M31" s="95"/>
      <c r="N31" s="96"/>
      <c r="O31" s="97"/>
      <c r="P31" s="96"/>
      <c r="Q31" s="98"/>
      <c r="R31" s="98"/>
      <c r="S31" s="85"/>
      <c r="T31" s="98"/>
      <c r="U31" s="99"/>
      <c r="V31" s="85"/>
      <c r="W31" s="85"/>
      <c r="X31" s="85"/>
      <c r="Y31" s="85"/>
      <c r="Z31" s="85"/>
      <c r="AA31" s="85"/>
      <c r="AB31" s="85"/>
      <c r="AC31" s="82">
        <f t="shared" si="5"/>
        <v>0</v>
      </c>
      <c r="AD31" s="82">
        <f t="shared" si="5"/>
        <v>0</v>
      </c>
      <c r="AE31" s="83">
        <f>J31+R31-V31-AB31</f>
        <v>0</v>
      </c>
    </row>
    <row r="32" spans="1:31" s="1" customFormat="1" ht="12.75">
      <c r="A32" s="5"/>
      <c r="B32" s="12" t="s">
        <v>25</v>
      </c>
      <c r="C32" s="11"/>
      <c r="D32" s="11"/>
      <c r="E32" s="11"/>
      <c r="F32" s="33"/>
      <c r="G32" s="11"/>
      <c r="H32" s="11">
        <f aca="true" t="shared" si="6" ref="H32:N32">SUM(H29:H31)</f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>SUM(O30)</f>
        <v>0</v>
      </c>
      <c r="P32" s="11">
        <f>SUM(P29:P31)</f>
        <v>0</v>
      </c>
      <c r="Q32" s="11">
        <f>SUM(Q29:Q31)</f>
        <v>0</v>
      </c>
      <c r="R32" s="11">
        <f>SUM(R29:R31)</f>
        <v>0</v>
      </c>
      <c r="S32" s="11">
        <f>SUM(S29:S31)</f>
        <v>0</v>
      </c>
      <c r="T32" s="11">
        <f>SUM(T29:T31)</f>
        <v>0</v>
      </c>
      <c r="U32" s="11">
        <f>SUM(U30)</f>
        <v>0</v>
      </c>
      <c r="V32" s="11">
        <f aca="true" t="shared" si="7" ref="V32:AE32">SUM(V29:V31)</f>
        <v>0</v>
      </c>
      <c r="W32" s="11">
        <f t="shared" si="7"/>
        <v>0</v>
      </c>
      <c r="X32" s="11">
        <f t="shared" si="7"/>
        <v>0</v>
      </c>
      <c r="Y32" s="11">
        <f t="shared" si="7"/>
        <v>0</v>
      </c>
      <c r="Z32" s="11">
        <f t="shared" si="7"/>
        <v>0</v>
      </c>
      <c r="AA32" s="11">
        <f t="shared" si="7"/>
        <v>0</v>
      </c>
      <c r="AB32" s="11">
        <f t="shared" si="7"/>
        <v>0</v>
      </c>
      <c r="AC32" s="11">
        <f t="shared" si="7"/>
        <v>0</v>
      </c>
      <c r="AD32" s="11">
        <f t="shared" si="7"/>
        <v>0</v>
      </c>
      <c r="AE32" s="13">
        <f t="shared" si="7"/>
        <v>0</v>
      </c>
    </row>
    <row r="33" spans="1:31" s="1" customFormat="1" ht="22.5" customHeight="1" thickBot="1">
      <c r="A33" s="6"/>
      <c r="B33" s="14" t="s">
        <v>21</v>
      </c>
      <c r="C33" s="15"/>
      <c r="D33" s="15"/>
      <c r="E33" s="15"/>
      <c r="F33" s="34"/>
      <c r="G33" s="15"/>
      <c r="H33" s="51">
        <f>H12+H21+H27+H32</f>
        <v>140000000</v>
      </c>
      <c r="I33" s="51">
        <f>I12+I21+I27+I32</f>
        <v>0</v>
      </c>
      <c r="J33" s="51">
        <f>J12+J21+J27+J32</f>
        <v>0</v>
      </c>
      <c r="K33" s="51">
        <f>K12+K21+K27+K32</f>
        <v>184000000</v>
      </c>
      <c r="L33" s="51">
        <f aca="true" t="shared" si="8" ref="L33:AE33">L12+L21+L27+L32</f>
        <v>835148.45</v>
      </c>
      <c r="M33" s="51">
        <f t="shared" si="8"/>
        <v>0</v>
      </c>
      <c r="N33" s="51">
        <f t="shared" si="8"/>
        <v>536092500</v>
      </c>
      <c r="O33" s="51">
        <f t="shared" si="8"/>
        <v>5255620.98</v>
      </c>
      <c r="P33" s="51">
        <f t="shared" si="8"/>
        <v>0</v>
      </c>
      <c r="Q33" s="51">
        <f t="shared" si="8"/>
        <v>0</v>
      </c>
      <c r="R33" s="51">
        <f t="shared" si="8"/>
        <v>835148.45</v>
      </c>
      <c r="S33" s="51">
        <f t="shared" si="8"/>
        <v>0</v>
      </c>
      <c r="T33" s="51">
        <f t="shared" si="8"/>
        <v>457092500</v>
      </c>
      <c r="U33" s="51">
        <f t="shared" si="8"/>
        <v>5255620.98</v>
      </c>
      <c r="V33" s="51">
        <f t="shared" si="8"/>
        <v>0</v>
      </c>
      <c r="W33" s="51">
        <f t="shared" si="8"/>
        <v>0</v>
      </c>
      <c r="X33" s="51">
        <f t="shared" si="8"/>
        <v>0</v>
      </c>
      <c r="Y33" s="51">
        <f t="shared" si="8"/>
        <v>0</v>
      </c>
      <c r="Z33" s="51">
        <f t="shared" si="8"/>
        <v>0</v>
      </c>
      <c r="AA33" s="51">
        <f t="shared" si="8"/>
        <v>0</v>
      </c>
      <c r="AB33" s="51">
        <f t="shared" si="8"/>
        <v>0</v>
      </c>
      <c r="AC33" s="51">
        <f t="shared" si="8"/>
        <v>219000000</v>
      </c>
      <c r="AD33" s="51">
        <f t="shared" si="8"/>
        <v>0</v>
      </c>
      <c r="AE33" s="51">
        <f t="shared" si="8"/>
        <v>0</v>
      </c>
    </row>
    <row r="36" spans="2:13" ht="28.5" customHeight="1">
      <c r="B36" s="132" t="s">
        <v>57</v>
      </c>
      <c r="C36" s="133"/>
      <c r="D36" s="133"/>
      <c r="E36" s="133"/>
      <c r="F36" s="133"/>
      <c r="G36" s="133"/>
      <c r="H36" s="120">
        <f>SUM(H39:H40)</f>
        <v>219140900</v>
      </c>
      <c r="J36" s="148"/>
      <c r="K36" s="148"/>
      <c r="L36" s="148"/>
      <c r="M36" s="148"/>
    </row>
    <row r="37" ht="12.75">
      <c r="H37" s="121"/>
    </row>
    <row r="38" spans="2:15" ht="27" customHeight="1">
      <c r="B38" s="132" t="s">
        <v>58</v>
      </c>
      <c r="C38" s="133"/>
      <c r="D38" s="133"/>
      <c r="E38" s="133"/>
      <c r="F38" s="133"/>
      <c r="G38" s="133"/>
      <c r="H38" s="121"/>
      <c r="J38" s="135"/>
      <c r="K38" s="135"/>
      <c r="L38" s="135"/>
      <c r="M38" s="135"/>
      <c r="N38" s="108"/>
      <c r="O38" s="107"/>
    </row>
    <row r="39" spans="2:16" ht="25.5" customHeight="1">
      <c r="B39" s="132" t="s">
        <v>59</v>
      </c>
      <c r="C39" s="133"/>
      <c r="D39" s="133"/>
      <c r="E39" s="133"/>
      <c r="F39" s="133"/>
      <c r="G39" s="133"/>
      <c r="H39" s="120">
        <v>219140900</v>
      </c>
      <c r="J39" s="107"/>
      <c r="K39" s="107"/>
      <c r="L39" s="107"/>
      <c r="M39" s="107"/>
      <c r="N39" s="106"/>
      <c r="O39" s="107"/>
      <c r="P39" s="107"/>
    </row>
    <row r="40" spans="2:15" ht="26.25" customHeight="1">
      <c r="B40" s="132" t="s">
        <v>60</v>
      </c>
      <c r="C40" s="133"/>
      <c r="D40" s="133"/>
      <c r="E40" s="133"/>
      <c r="F40" s="133"/>
      <c r="G40" s="133"/>
      <c r="H40" s="56">
        <v>0</v>
      </c>
      <c r="J40" s="135"/>
      <c r="K40" s="135"/>
      <c r="L40" s="135"/>
      <c r="M40" s="135"/>
      <c r="N40" s="108"/>
      <c r="O40" s="107"/>
    </row>
    <row r="41" spans="1:15" ht="25.5" customHeight="1">
      <c r="A41" s="57" t="s">
        <v>43</v>
      </c>
      <c r="B41" s="132" t="s">
        <v>56</v>
      </c>
      <c r="C41" s="133"/>
      <c r="D41" s="133"/>
      <c r="E41" s="133"/>
      <c r="F41" s="133"/>
      <c r="G41" s="133"/>
      <c r="H41" s="56">
        <v>400000000</v>
      </c>
      <c r="J41" s="135"/>
      <c r="K41" s="135"/>
      <c r="L41" s="135"/>
      <c r="M41" s="135"/>
      <c r="N41" s="125"/>
      <c r="O41" s="107"/>
    </row>
    <row r="42" spans="10:15" ht="49.5" customHeight="1" outlineLevel="1">
      <c r="J42" s="107"/>
      <c r="K42" s="107"/>
      <c r="L42" s="107"/>
      <c r="M42" s="107"/>
      <c r="N42" s="106"/>
      <c r="O42" s="107"/>
    </row>
    <row r="43" spans="3:27" ht="12.75" outlineLevel="1">
      <c r="C43" s="57" t="s">
        <v>12</v>
      </c>
      <c r="F43" s="101"/>
      <c r="G43" s="101"/>
      <c r="H43" s="57" t="s">
        <v>42</v>
      </c>
      <c r="X43" s="102"/>
      <c r="Y43" s="102"/>
      <c r="Z43" s="102"/>
      <c r="AA43" s="102"/>
    </row>
    <row r="44" spans="6:27" ht="12.75" outlineLevel="1">
      <c r="F44" s="103" t="s">
        <v>14</v>
      </c>
      <c r="G44" s="103"/>
      <c r="H44" s="100" t="s">
        <v>41</v>
      </c>
      <c r="I44" s="104"/>
      <c r="X44" s="102"/>
      <c r="Y44" s="102"/>
      <c r="Z44" s="102"/>
      <c r="AA44" s="102"/>
    </row>
    <row r="45" spans="2:27" ht="23.25" customHeight="1" outlineLevel="1">
      <c r="B45" s="57" t="s">
        <v>16</v>
      </c>
      <c r="F45" s="105"/>
      <c r="G45" s="105"/>
      <c r="H45" s="104"/>
      <c r="I45" s="104"/>
      <c r="X45" s="102"/>
      <c r="Y45" s="102"/>
      <c r="Z45" s="102"/>
      <c r="AA45" s="102"/>
    </row>
    <row r="46" spans="3:27" ht="12.75" outlineLevel="1">
      <c r="C46" s="57" t="s">
        <v>13</v>
      </c>
      <c r="F46" s="101"/>
      <c r="G46" s="101"/>
      <c r="H46" s="57" t="s">
        <v>44</v>
      </c>
      <c r="X46" s="102"/>
      <c r="Y46" s="102"/>
      <c r="Z46" s="102"/>
      <c r="AA46" s="102"/>
    </row>
    <row r="47" spans="6:9" ht="12.75" outlineLevel="1">
      <c r="F47" s="103" t="s">
        <v>14</v>
      </c>
      <c r="G47" s="103"/>
      <c r="H47" s="100" t="s">
        <v>15</v>
      </c>
      <c r="I47" s="104"/>
    </row>
    <row r="48" spans="6:9" ht="18.75" customHeight="1" outlineLevel="1">
      <c r="F48" s="105"/>
      <c r="G48" s="105"/>
      <c r="H48" s="104"/>
      <c r="I48" s="104"/>
    </row>
    <row r="49" ht="12.75" outlineLevel="1">
      <c r="C49" s="57" t="s">
        <v>46</v>
      </c>
    </row>
    <row r="50" ht="12.75" outlineLevel="1">
      <c r="C50" s="57" t="s">
        <v>53</v>
      </c>
    </row>
  </sheetData>
  <sheetProtection/>
  <mergeCells count="32">
    <mergeCell ref="A2:AE2"/>
    <mergeCell ref="K4:P4"/>
    <mergeCell ref="Q4:AB4"/>
    <mergeCell ref="AD4:AE4"/>
    <mergeCell ref="A5:A6"/>
    <mergeCell ref="J36:M36"/>
    <mergeCell ref="B39:G39"/>
    <mergeCell ref="J40:M40"/>
    <mergeCell ref="B40:G40"/>
    <mergeCell ref="G5:G6"/>
    <mergeCell ref="B22:AE22"/>
    <mergeCell ref="Z5:AB5"/>
    <mergeCell ref="H5:J5"/>
    <mergeCell ref="Q5:S5"/>
    <mergeCell ref="J41:M41"/>
    <mergeCell ref="B13:AE13"/>
    <mergeCell ref="E5:E6"/>
    <mergeCell ref="T5:V5"/>
    <mergeCell ref="B41:G41"/>
    <mergeCell ref="F5:F6"/>
    <mergeCell ref="C5:C6"/>
    <mergeCell ref="B8:AE8"/>
    <mergeCell ref="W5:Y5"/>
    <mergeCell ref="B5:B6"/>
    <mergeCell ref="D5:D6"/>
    <mergeCell ref="B36:G36"/>
    <mergeCell ref="AC5:AE5"/>
    <mergeCell ref="J38:M38"/>
    <mergeCell ref="B38:G38"/>
    <mergeCell ref="K5:M5"/>
    <mergeCell ref="B28:AE28"/>
    <mergeCell ref="N5:P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2018-05-03T11:48:07Z</cp:lastPrinted>
  <dcterms:created xsi:type="dcterms:W3CDTF">2004-12-06T08:42:19Z</dcterms:created>
  <dcterms:modified xsi:type="dcterms:W3CDTF">2019-03-14T08:22:25Z</dcterms:modified>
  <cp:category/>
  <cp:version/>
  <cp:contentType/>
  <cp:contentStatus/>
</cp:coreProperties>
</file>