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60" windowWidth="11340" windowHeight="6030" activeTab="0"/>
  </bookViews>
  <sheets>
    <sheet name="долг" sheetId="1" r:id="rId1"/>
  </sheets>
  <definedNames/>
  <calcPr fullCalcOnLoad="1" refMode="R1C1"/>
</workbook>
</file>

<file path=xl/sharedStrings.xml><?xml version="1.0" encoding="utf-8"?>
<sst xmlns="http://schemas.openxmlformats.org/spreadsheetml/2006/main" count="102" uniqueCount="69">
  <si>
    <t>№ п/п</t>
  </si>
  <si>
    <t>Дата возникновения, изменения обязательств по договору, № документа</t>
  </si>
  <si>
    <t>Наименование кредитора</t>
  </si>
  <si>
    <t>Целевое назначения обязательства</t>
  </si>
  <si>
    <t>Форма обеспечения обязательств, дата,№ документа</t>
  </si>
  <si>
    <t>основной долг</t>
  </si>
  <si>
    <t>пени, штрафы</t>
  </si>
  <si>
    <t xml:space="preserve">Объем долгового обязательства по договору </t>
  </si>
  <si>
    <t>Срок погашения обязательств по договору</t>
  </si>
  <si>
    <t>1.</t>
  </si>
  <si>
    <t>2.</t>
  </si>
  <si>
    <t>3.</t>
  </si>
  <si>
    <t>подпись</t>
  </si>
  <si>
    <t>расшифровка подписи</t>
  </si>
  <si>
    <t>МП</t>
  </si>
  <si>
    <t>4.</t>
  </si>
  <si>
    <t>Муниципальные ценные бумаги</t>
  </si>
  <si>
    <t>Исполнение долговых обязательств</t>
  </si>
  <si>
    <t xml:space="preserve">Привлечение </t>
  </si>
  <si>
    <t>Всего</t>
  </si>
  <si>
    <t>Итого п.1</t>
  </si>
  <si>
    <t>Итого п.2</t>
  </si>
  <si>
    <t>Итого п.3</t>
  </si>
  <si>
    <t>Итого п.4</t>
  </si>
  <si>
    <t>Кредитные соглашения и договоры</t>
  </si>
  <si>
    <t>Договоры и соглашения о получении муниципальным образованием бюджетных кредитов от бюджетов других уровней бюджетной системы РФ</t>
  </si>
  <si>
    <t>Договоры о предоставлении муниципальных гарантий</t>
  </si>
  <si>
    <r>
      <t xml:space="preserve">Фактический объем долгового обязательства на </t>
    </r>
    <r>
      <rPr>
        <b/>
        <sz val="10"/>
        <rFont val="Arial Cyr"/>
        <family val="0"/>
      </rPr>
      <t>конец отчетного периода</t>
    </r>
  </si>
  <si>
    <t>проценты, комиссии</t>
  </si>
  <si>
    <t>в рублях и копейках</t>
  </si>
  <si>
    <t>по соглашению №33 от 31.08.2005 года</t>
  </si>
  <si>
    <t>Департамент финансов администрации Архангельской области</t>
  </si>
  <si>
    <t>На покрытие временного кассового разрыва</t>
  </si>
  <si>
    <t>Договор от 09.12.1995</t>
  </si>
  <si>
    <t>под завоз товаров в районы крайнего Севера</t>
  </si>
  <si>
    <t xml:space="preserve">1. </t>
  </si>
  <si>
    <t>ОАО "Сберегательный банк РФ"</t>
  </si>
  <si>
    <t>Договор  от 22 февраля 2007 года № 4090/0/07025</t>
  </si>
  <si>
    <t>финансирование дефицита бюджета МО "Котлас" и погашение долговых обязательств МО "Котлас"</t>
  </si>
  <si>
    <t xml:space="preserve">    </t>
  </si>
  <si>
    <t xml:space="preserve"> </t>
  </si>
  <si>
    <t>Исполнитель    8-81837 тел 2-00-47 Обухова Нина Степановна</t>
  </si>
  <si>
    <r>
      <t xml:space="preserve">Привлечение долговых обязательств и начисление процентов в </t>
    </r>
    <r>
      <rPr>
        <b/>
        <sz val="10"/>
        <rFont val="Arial Cyr"/>
        <family val="0"/>
      </rPr>
      <t>текущем месяце</t>
    </r>
    <r>
      <rPr>
        <sz val="10"/>
        <rFont val="Arial Cyr"/>
        <family val="0"/>
      </rPr>
      <t>, руб.</t>
    </r>
  </si>
  <si>
    <r>
      <t>Всего привлечено</t>
    </r>
    <r>
      <rPr>
        <sz val="10"/>
        <rFont val="Arial Cyr"/>
        <family val="0"/>
      </rPr>
      <t xml:space="preserve"> долговых обязательств и начислено процентов </t>
    </r>
    <r>
      <rPr>
        <b/>
        <sz val="10"/>
        <rFont val="Arial Cyr"/>
        <family val="0"/>
      </rPr>
      <t>в течение года</t>
    </r>
  </si>
  <si>
    <r>
      <t xml:space="preserve">Погашение долговых обязательств в </t>
    </r>
    <r>
      <rPr>
        <b/>
        <sz val="10"/>
        <rFont val="Arial Cyr"/>
        <family val="0"/>
      </rPr>
      <t>текущем месяце</t>
    </r>
    <r>
      <rPr>
        <sz val="10"/>
        <rFont val="Arial Cyr"/>
        <family val="0"/>
      </rPr>
      <t>, руб.</t>
    </r>
  </si>
  <si>
    <r>
      <t>Погашение</t>
    </r>
    <r>
      <rPr>
        <sz val="10"/>
        <rFont val="Arial Cyr"/>
        <family val="0"/>
      </rPr>
      <t xml:space="preserve"> долговых обязательств </t>
    </r>
    <r>
      <rPr>
        <b/>
        <sz val="10"/>
        <rFont val="Arial Cyr"/>
        <family val="0"/>
      </rPr>
      <t>в течение года</t>
    </r>
    <r>
      <rPr>
        <sz val="10"/>
        <rFont val="Arial Cyr"/>
        <family val="0"/>
      </rPr>
      <t>, руб.</t>
    </r>
  </si>
  <si>
    <r>
      <t>Списано долговых обязательств в</t>
    </r>
    <r>
      <rPr>
        <b/>
        <sz val="10"/>
        <rFont val="Arial Cyr"/>
        <family val="0"/>
      </rPr>
      <t xml:space="preserve"> текущем месяце</t>
    </r>
    <r>
      <rPr>
        <sz val="10"/>
        <rFont val="Arial Cyr"/>
        <family val="0"/>
      </rPr>
      <t>, руб.</t>
    </r>
  </si>
  <si>
    <r>
      <t>Списано</t>
    </r>
    <r>
      <rPr>
        <sz val="10"/>
        <rFont val="Arial Cyr"/>
        <family val="0"/>
      </rPr>
      <t xml:space="preserve"> долговых обязательств </t>
    </r>
    <r>
      <rPr>
        <b/>
        <sz val="10"/>
        <rFont val="Arial Cyr"/>
        <family val="0"/>
      </rPr>
      <t>в течение года</t>
    </r>
    <r>
      <rPr>
        <sz val="10"/>
        <rFont val="Arial Cyr"/>
        <family val="0"/>
      </rPr>
      <t>, руб.</t>
    </r>
  </si>
  <si>
    <r>
      <t xml:space="preserve">(Фамилия, имя, отчество,телефон </t>
    </r>
    <r>
      <rPr>
        <i/>
        <sz val="10"/>
        <rFont val="Arial Cyr"/>
        <family val="0"/>
      </rPr>
      <t>(с кодом района)</t>
    </r>
    <r>
      <rPr>
        <sz val="10"/>
        <rFont val="Arial Cyr"/>
        <family val="0"/>
      </rPr>
      <t>)</t>
    </r>
  </si>
  <si>
    <t>ПАО "Сбербанк России"</t>
  </si>
  <si>
    <t>22.05.2018; №15</t>
  </si>
  <si>
    <t>24.07.2018 № 22</t>
  </si>
  <si>
    <t>30.11.2018 № 33</t>
  </si>
  <si>
    <t xml:space="preserve">Руководитель финансового органа </t>
  </si>
  <si>
    <t>(Е.В. Корякина)</t>
  </si>
  <si>
    <t>Главный бухгалтер</t>
  </si>
  <si>
    <r>
      <t xml:space="preserve">Фактический объем долгового обязательства на </t>
    </r>
    <r>
      <rPr>
        <b/>
        <sz val="10"/>
        <rFont val="Arial Cyr"/>
        <family val="0"/>
      </rPr>
      <t>начало года</t>
    </r>
    <r>
      <rPr>
        <sz val="10"/>
        <rFont val="Arial Cyr"/>
        <family val="0"/>
      </rPr>
      <t xml:space="preserve"> 01.01.2020г.</t>
    </r>
  </si>
  <si>
    <t>Верхний предел муниципального долга на 01.01.2021 по бюджетным ссудам и кредитам;</t>
  </si>
  <si>
    <t>Верхний предел муниципального долга на 01.01.2021 по коммерческим кредитам;</t>
  </si>
  <si>
    <t>Верхний предел муниципального долга на 01.01.2021 по муниципальным гарантиям</t>
  </si>
  <si>
    <t>Предельный объем муниципального внутреннего долга на 2020 год</t>
  </si>
  <si>
    <t>Верхний предел муниципального долга на конец текущего финансового года (01.01.2021) ВСЕГО:</t>
  </si>
  <si>
    <t>УФК по Арх.обл. и НАО</t>
  </si>
  <si>
    <t>пополнение остатков средств на счете бюджета</t>
  </si>
  <si>
    <t>02.03.2020 дог.24-51-11/21</t>
  </si>
  <si>
    <t>25.05.2020 № 14</t>
  </si>
  <si>
    <t>14.07.2020 № 25</t>
  </si>
  <si>
    <t>(Е.Н. Кувшинова)</t>
  </si>
  <si>
    <t>Информация о долговых обязательствах городского округа Котлас на 01 октября 2020 года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</si>
</sst>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dd/mm/yy;@"/>
    <numFmt numFmtId="178" formatCode="0.000%"/>
    <numFmt numFmtId="179" formatCode="0.0000%"/>
    <numFmt numFmtId="180" formatCode="0.00000%"/>
    <numFmt numFmtId="181" formatCode="mmm/yyyy"/>
    <numFmt numFmtId="182" formatCode="0.0"/>
    <numFmt numFmtId="183" formatCode="0.0000000000"/>
    <numFmt numFmtId="184" formatCode="0.0000000000%"/>
  </numFmts>
  <fonts count="4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7"/>
      <name val="Times New Roman"/>
      <family val="1"/>
    </font>
    <font>
      <sz val="6"/>
      <name val="Arial Cyr"/>
      <family val="0"/>
    </font>
    <font>
      <sz val="8"/>
      <name val="Times New Roman"/>
      <family val="1"/>
    </font>
    <font>
      <sz val="7"/>
      <name val="Arial Cyr"/>
      <family val="2"/>
    </font>
    <font>
      <b/>
      <sz val="7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 style="thin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hair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thin"/>
    </border>
    <border>
      <left style="thin"/>
      <right style="medium"/>
      <top style="medium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4" fontId="2" fillId="0" borderId="11" xfId="0" applyNumberFormat="1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4" fontId="2" fillId="0" borderId="14" xfId="0" applyNumberFormat="1" applyFont="1" applyFill="1" applyBorder="1" applyAlignment="1">
      <alignment/>
    </xf>
    <xf numFmtId="4" fontId="2" fillId="0" borderId="12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2" fillId="0" borderId="0" xfId="0" applyNumberFormat="1" applyFont="1" applyFill="1" applyAlignment="1">
      <alignment/>
    </xf>
    <xf numFmtId="2" fontId="2" fillId="0" borderId="11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2" fontId="2" fillId="0" borderId="14" xfId="0" applyNumberFormat="1" applyFont="1" applyFill="1" applyBorder="1" applyAlignment="1">
      <alignment/>
    </xf>
    <xf numFmtId="2" fontId="2" fillId="0" borderId="15" xfId="0" applyNumberFormat="1" applyFont="1" applyFill="1" applyBorder="1" applyAlignment="1">
      <alignment/>
    </xf>
    <xf numFmtId="2" fontId="2" fillId="0" borderId="16" xfId="0" applyNumberFormat="1" applyFont="1" applyFill="1" applyBorder="1" applyAlignment="1">
      <alignment/>
    </xf>
    <xf numFmtId="2" fontId="0" fillId="0" borderId="17" xfId="0" applyNumberFormat="1" applyBorder="1" applyAlignment="1">
      <alignment/>
    </xf>
    <xf numFmtId="0" fontId="0" fillId="0" borderId="17" xfId="0" applyBorder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/>
    </xf>
    <xf numFmtId="0" fontId="1" fillId="0" borderId="18" xfId="0" applyFont="1" applyFill="1" applyBorder="1" applyAlignment="1">
      <alignment horizontal="center" vertical="center"/>
    </xf>
    <xf numFmtId="2" fontId="1" fillId="0" borderId="18" xfId="0" applyNumberFormat="1" applyFont="1" applyFill="1" applyBorder="1" applyAlignment="1">
      <alignment horizontal="center" vertical="center"/>
    </xf>
    <xf numFmtId="2" fontId="1" fillId="0" borderId="19" xfId="0" applyNumberFormat="1" applyFont="1" applyFill="1" applyBorder="1" applyAlignment="1">
      <alignment horizontal="center" vertical="center" wrapText="1"/>
    </xf>
    <xf numFmtId="2" fontId="1" fillId="0" borderId="20" xfId="0" applyNumberFormat="1" applyFont="1" applyFill="1" applyBorder="1" applyAlignment="1">
      <alignment horizontal="center" vertical="center" wrapText="1"/>
    </xf>
    <xf numFmtId="2" fontId="1" fillId="0" borderId="21" xfId="0" applyNumberFormat="1" applyFont="1" applyFill="1" applyBorder="1" applyAlignment="1">
      <alignment horizontal="center" vertical="center" wrapText="1"/>
    </xf>
    <xf numFmtId="2" fontId="1" fillId="0" borderId="17" xfId="0" applyNumberFormat="1" applyFont="1" applyBorder="1" applyAlignment="1">
      <alignment horizontal="center" vertical="center" wrapText="1"/>
    </xf>
    <xf numFmtId="2" fontId="5" fillId="0" borderId="2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right" vertical="justify"/>
    </xf>
    <xf numFmtId="0" fontId="4" fillId="0" borderId="23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/>
    </xf>
    <xf numFmtId="2" fontId="8" fillId="0" borderId="11" xfId="0" applyNumberFormat="1" applyFont="1" applyFill="1" applyBorder="1" applyAlignment="1">
      <alignment/>
    </xf>
    <xf numFmtId="2" fontId="8" fillId="0" borderId="16" xfId="0" applyNumberFormat="1" applyFont="1" applyFill="1" applyBorder="1" applyAlignment="1">
      <alignment/>
    </xf>
    <xf numFmtId="0" fontId="1" fillId="0" borderId="18" xfId="0" applyFont="1" applyFill="1" applyBorder="1" applyAlignment="1">
      <alignment vertical="top"/>
    </xf>
    <xf numFmtId="0" fontId="1" fillId="0" borderId="23" xfId="0" applyFont="1" applyFill="1" applyBorder="1" applyAlignment="1">
      <alignment horizontal="left" vertical="justify"/>
    </xf>
    <xf numFmtId="2" fontId="9" fillId="0" borderId="18" xfId="0" applyNumberFormat="1" applyFont="1" applyFill="1" applyBorder="1" applyAlignment="1">
      <alignment horizontal="center" vertical="center" wrapText="1"/>
    </xf>
    <xf numFmtId="17" fontId="1" fillId="0" borderId="11" xfId="0" applyNumberFormat="1" applyFont="1" applyFill="1" applyBorder="1" applyAlignment="1">
      <alignment horizontal="center" vertical="center"/>
    </xf>
    <xf numFmtId="14" fontId="4" fillId="0" borderId="23" xfId="0" applyNumberFormat="1" applyFont="1" applyFill="1" applyBorder="1" applyAlignment="1">
      <alignment horizontal="center" vertical="center" wrapText="1"/>
    </xf>
    <xf numFmtId="14" fontId="7" fillId="0" borderId="18" xfId="0" applyNumberFormat="1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top"/>
    </xf>
    <xf numFmtId="0" fontId="5" fillId="0" borderId="18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/>
    </xf>
    <xf numFmtId="14" fontId="4" fillId="0" borderId="25" xfId="0" applyNumberFormat="1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 wrapText="1"/>
    </xf>
    <xf numFmtId="14" fontId="4" fillId="0" borderId="25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4" fontId="2" fillId="0" borderId="16" xfId="0" applyNumberFormat="1" applyFont="1" applyFill="1" applyBorder="1" applyAlignment="1">
      <alignment/>
    </xf>
    <xf numFmtId="4" fontId="9" fillId="0" borderId="11" xfId="0" applyNumberFormat="1" applyFont="1" applyFill="1" applyBorder="1" applyAlignment="1">
      <alignment/>
    </xf>
    <xf numFmtId="2" fontId="9" fillId="0" borderId="11" xfId="0" applyNumberFormat="1" applyFont="1" applyFill="1" applyBorder="1" applyAlignment="1">
      <alignment/>
    </xf>
    <xf numFmtId="0" fontId="9" fillId="0" borderId="11" xfId="0" applyFont="1" applyFill="1" applyBorder="1" applyAlignment="1">
      <alignment/>
    </xf>
    <xf numFmtId="4" fontId="10" fillId="0" borderId="11" xfId="0" applyNumberFormat="1" applyFont="1" applyFill="1" applyBorder="1" applyAlignment="1">
      <alignment/>
    </xf>
    <xf numFmtId="4" fontId="1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26" xfId="0" applyFont="1" applyFill="1" applyBorder="1" applyAlignment="1">
      <alignment horizontal="center" vertical="center" wrapText="1"/>
    </xf>
    <xf numFmtId="2" fontId="0" fillId="0" borderId="17" xfId="0" applyNumberFormat="1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31" xfId="0" applyFont="1" applyFill="1" applyBorder="1" applyAlignment="1">
      <alignment/>
    </xf>
    <xf numFmtId="14" fontId="0" fillId="0" borderId="22" xfId="0" applyNumberFormat="1" applyFont="1" applyFill="1" applyBorder="1" applyAlignment="1">
      <alignment/>
    </xf>
    <xf numFmtId="0" fontId="0" fillId="0" borderId="23" xfId="0" applyFont="1" applyFill="1" applyBorder="1" applyAlignment="1">
      <alignment/>
    </xf>
    <xf numFmtId="177" fontId="0" fillId="0" borderId="23" xfId="0" applyNumberFormat="1" applyFont="1" applyFill="1" applyBorder="1" applyAlignment="1">
      <alignment/>
    </xf>
    <xf numFmtId="4" fontId="0" fillId="0" borderId="23" xfId="0" applyNumberFormat="1" applyFont="1" applyFill="1" applyBorder="1" applyAlignment="1">
      <alignment/>
    </xf>
    <xf numFmtId="4" fontId="0" fillId="0" borderId="32" xfId="0" applyNumberFormat="1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4" fontId="0" fillId="0" borderId="20" xfId="0" applyNumberFormat="1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4" fontId="0" fillId="0" borderId="18" xfId="0" applyNumberFormat="1" applyFont="1" applyFill="1" applyBorder="1" applyAlignment="1">
      <alignment/>
    </xf>
    <xf numFmtId="4" fontId="0" fillId="0" borderId="35" xfId="0" applyNumberFormat="1" applyFont="1" applyFill="1" applyBorder="1" applyAlignment="1">
      <alignment/>
    </xf>
    <xf numFmtId="0" fontId="0" fillId="0" borderId="22" xfId="0" applyFont="1" applyFill="1" applyBorder="1" applyAlignment="1">
      <alignment/>
    </xf>
    <xf numFmtId="2" fontId="0" fillId="0" borderId="23" xfId="0" applyNumberFormat="1" applyFont="1" applyFill="1" applyBorder="1" applyAlignment="1">
      <alignment/>
    </xf>
    <xf numFmtId="2" fontId="0" fillId="0" borderId="32" xfId="0" applyNumberFormat="1" applyFont="1" applyFill="1" applyBorder="1" applyAlignment="1">
      <alignment/>
    </xf>
    <xf numFmtId="0" fontId="0" fillId="0" borderId="18" xfId="0" applyFont="1" applyFill="1" applyBorder="1" applyAlignment="1">
      <alignment/>
    </xf>
    <xf numFmtId="2" fontId="0" fillId="0" borderId="18" xfId="0" applyNumberFormat="1" applyFont="1" applyFill="1" applyBorder="1" applyAlignment="1">
      <alignment/>
    </xf>
    <xf numFmtId="2" fontId="0" fillId="0" borderId="35" xfId="0" applyNumberFormat="1" applyFont="1" applyFill="1" applyBorder="1" applyAlignment="1">
      <alignment/>
    </xf>
    <xf numFmtId="2" fontId="0" fillId="0" borderId="20" xfId="0" applyNumberFormat="1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18" xfId="0" applyFont="1" applyFill="1" applyBorder="1" applyAlignment="1">
      <alignment horizontal="center" vertical="center"/>
    </xf>
    <xf numFmtId="2" fontId="0" fillId="0" borderId="23" xfId="0" applyNumberFormat="1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 vertical="center" wrapText="1"/>
    </xf>
    <xf numFmtId="2" fontId="0" fillId="0" borderId="20" xfId="0" applyNumberFormat="1" applyFont="1" applyFill="1" applyBorder="1" applyAlignment="1">
      <alignment horizontal="center" vertical="center" wrapText="1"/>
    </xf>
    <xf numFmtId="2" fontId="0" fillId="0" borderId="20" xfId="0" applyNumberFormat="1" applyFont="1" applyFill="1" applyBorder="1" applyAlignment="1">
      <alignment horizontal="center" vertical="center"/>
    </xf>
    <xf numFmtId="2" fontId="0" fillId="0" borderId="23" xfId="0" applyNumberFormat="1" applyFont="1" applyFill="1" applyBorder="1" applyAlignment="1">
      <alignment horizontal="right" vertical="center"/>
    </xf>
    <xf numFmtId="2" fontId="0" fillId="0" borderId="18" xfId="0" applyNumberFormat="1" applyFont="1" applyFill="1" applyBorder="1" applyAlignment="1">
      <alignment horizontal="center" vertical="center"/>
    </xf>
    <xf numFmtId="2" fontId="0" fillId="0" borderId="18" xfId="0" applyNumberFormat="1" applyFont="1" applyFill="1" applyBorder="1" applyAlignment="1">
      <alignment horizontal="center"/>
    </xf>
    <xf numFmtId="2" fontId="0" fillId="0" borderId="18" xfId="0" applyNumberFormat="1" applyFont="1" applyFill="1" applyBorder="1" applyAlignment="1">
      <alignment/>
    </xf>
    <xf numFmtId="2" fontId="0" fillId="0" borderId="18" xfId="0" applyNumberFormat="1" applyFont="1" applyFill="1" applyBorder="1" applyAlignment="1">
      <alignment horizontal="center" wrapText="1"/>
    </xf>
    <xf numFmtId="2" fontId="0" fillId="0" borderId="18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/>
    </xf>
    <xf numFmtId="0" fontId="0" fillId="0" borderId="37" xfId="0" applyFont="1" applyFill="1" applyBorder="1" applyAlignment="1">
      <alignment/>
    </xf>
    <xf numFmtId="0" fontId="0" fillId="0" borderId="0" xfId="0" applyFont="1" applyFill="1" applyAlignment="1">
      <alignment horizontal="center" vertical="top" wrapText="1"/>
    </xf>
    <xf numFmtId="0" fontId="0" fillId="0" borderId="38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10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179" fontId="1" fillId="0" borderId="0" xfId="0" applyNumberFormat="1" applyFont="1" applyFill="1" applyAlignment="1">
      <alignment/>
    </xf>
    <xf numFmtId="0" fontId="11" fillId="0" borderId="11" xfId="0" applyFont="1" applyFill="1" applyBorder="1" applyAlignment="1">
      <alignment vertical="center"/>
    </xf>
    <xf numFmtId="14" fontId="11" fillId="0" borderId="39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/>
    </xf>
    <xf numFmtId="49" fontId="11" fillId="0" borderId="22" xfId="0" applyNumberFormat="1" applyFont="1" applyFill="1" applyBorder="1" applyAlignment="1">
      <alignment vertical="center" wrapText="1"/>
    </xf>
    <xf numFmtId="2" fontId="11" fillId="0" borderId="23" xfId="0" applyNumberFormat="1" applyFont="1" applyFill="1" applyBorder="1" applyAlignment="1">
      <alignment horizontal="center" vertical="center"/>
    </xf>
    <xf numFmtId="2" fontId="13" fillId="0" borderId="23" xfId="0" applyNumberFormat="1" applyFont="1" applyFill="1" applyBorder="1" applyAlignment="1">
      <alignment horizontal="center" vertical="center" wrapText="1"/>
    </xf>
    <xf numFmtId="2" fontId="12" fillId="0" borderId="23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/>
    </xf>
    <xf numFmtId="2" fontId="1" fillId="0" borderId="0" xfId="0" applyNumberFormat="1" applyFont="1" applyFill="1" applyAlignment="1">
      <alignment horizontal="right"/>
    </xf>
    <xf numFmtId="2" fontId="1" fillId="0" borderId="0" xfId="0" applyNumberFormat="1" applyFont="1" applyFill="1" applyAlignment="1">
      <alignment horizontal="center"/>
    </xf>
    <xf numFmtId="14" fontId="11" fillId="0" borderId="11" xfId="0" applyNumberFormat="1" applyFont="1" applyFill="1" applyBorder="1" applyAlignment="1">
      <alignment horizontal="center" vertical="center" wrapText="1"/>
    </xf>
    <xf numFmtId="14" fontId="11" fillId="0" borderId="23" xfId="0" applyNumberFormat="1" applyFont="1" applyFill="1" applyBorder="1" applyAlignment="1">
      <alignment vertical="center" wrapText="1"/>
    </xf>
    <xf numFmtId="2" fontId="0" fillId="0" borderId="40" xfId="0" applyNumberFormat="1" applyFont="1" applyFill="1" applyBorder="1" applyAlignment="1">
      <alignment/>
    </xf>
    <xf numFmtId="9" fontId="1" fillId="0" borderId="0" xfId="0" applyNumberFormat="1" applyFont="1" applyFill="1" applyAlignment="1">
      <alignment/>
    </xf>
    <xf numFmtId="2" fontId="0" fillId="0" borderId="11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11" fillId="0" borderId="41" xfId="0" applyFont="1" applyFill="1" applyBorder="1" applyAlignment="1">
      <alignment vertical="center"/>
    </xf>
    <xf numFmtId="184" fontId="6" fillId="0" borderId="0" xfId="0" applyNumberFormat="1" applyFont="1" applyFill="1" applyAlignment="1">
      <alignment/>
    </xf>
    <xf numFmtId="0" fontId="0" fillId="0" borderId="0" xfId="0" applyFill="1" applyAlignment="1">
      <alignment horizontal="left" wrapText="1"/>
    </xf>
    <xf numFmtId="0" fontId="0" fillId="0" borderId="0" xfId="0" applyFont="1" applyFill="1" applyAlignment="1">
      <alignment horizontal="left" wrapText="1"/>
    </xf>
    <xf numFmtId="0" fontId="0" fillId="0" borderId="42" xfId="0" applyFont="1" applyFill="1" applyBorder="1" applyAlignment="1">
      <alignment horizontal="center" vertical="center" textRotation="90" wrapText="1"/>
    </xf>
    <xf numFmtId="0" fontId="0" fillId="0" borderId="17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0" fillId="0" borderId="42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/>
    </xf>
    <xf numFmtId="2" fontId="2" fillId="0" borderId="12" xfId="0" applyNumberFormat="1" applyFont="1" applyFill="1" applyBorder="1" applyAlignment="1">
      <alignment/>
    </xf>
    <xf numFmtId="2" fontId="2" fillId="0" borderId="41" xfId="0" applyNumberFormat="1" applyFont="1" applyFill="1" applyBorder="1" applyAlignment="1">
      <alignment/>
    </xf>
    <xf numFmtId="2" fontId="2" fillId="0" borderId="43" xfId="0" applyNumberFormat="1" applyFont="1" applyFill="1" applyBorder="1" applyAlignment="1">
      <alignment/>
    </xf>
    <xf numFmtId="0" fontId="2" fillId="0" borderId="44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0" fillId="0" borderId="46" xfId="0" applyFont="1" applyFill="1" applyBorder="1" applyAlignment="1">
      <alignment horizontal="center" vertical="center" textRotation="90" wrapText="1"/>
    </xf>
    <xf numFmtId="0" fontId="0" fillId="0" borderId="21" xfId="0" applyFont="1" applyFill="1" applyBorder="1" applyAlignment="1">
      <alignment horizontal="center" vertical="center" textRotation="90" wrapText="1"/>
    </xf>
    <xf numFmtId="0" fontId="0" fillId="0" borderId="47" xfId="0" applyFont="1" applyFill="1" applyBorder="1" applyAlignment="1">
      <alignment horizontal="center" vertical="center" textRotation="90" wrapText="1"/>
    </xf>
    <xf numFmtId="0" fontId="0" fillId="0" borderId="26" xfId="0" applyFont="1" applyFill="1" applyBorder="1" applyAlignment="1">
      <alignment horizontal="center" vertical="center" textRotation="90" wrapText="1"/>
    </xf>
    <xf numFmtId="0" fontId="0" fillId="0" borderId="42" xfId="0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2" fillId="0" borderId="0" xfId="0" applyFont="1" applyFill="1" applyAlignment="1">
      <alignment wrapText="1"/>
    </xf>
    <xf numFmtId="0" fontId="0" fillId="0" borderId="48" xfId="0" applyFont="1" applyFill="1" applyBorder="1" applyAlignment="1">
      <alignment horizontal="center"/>
    </xf>
    <xf numFmtId="0" fontId="0" fillId="0" borderId="49" xfId="0" applyFont="1" applyFill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50" xfId="0" applyFont="1" applyFill="1" applyBorder="1" applyAlignment="1">
      <alignment horizontal="center"/>
    </xf>
    <xf numFmtId="0" fontId="0" fillId="0" borderId="51" xfId="0" applyFont="1" applyFill="1" applyBorder="1" applyAlignment="1">
      <alignment horizontal="right"/>
    </xf>
    <xf numFmtId="0" fontId="0" fillId="0" borderId="52" xfId="0" applyFont="1" applyFill="1" applyBorder="1" applyAlignment="1">
      <alignment horizontal="center" vertical="center" wrapText="1"/>
    </xf>
    <xf numFmtId="0" fontId="0" fillId="0" borderId="53" xfId="0" applyFont="1" applyFill="1" applyBorder="1" applyAlignment="1">
      <alignment horizontal="center" vertical="center" wrapText="1"/>
    </xf>
    <xf numFmtId="0" fontId="0" fillId="0" borderId="54" xfId="0" applyFont="1" applyFill="1" applyBorder="1" applyAlignment="1">
      <alignment horizontal="center" vertical="center"/>
    </xf>
    <xf numFmtId="0" fontId="7" fillId="0" borderId="0" xfId="0" applyFont="1" applyFill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50"/>
  <sheetViews>
    <sheetView tabSelected="1" zoomScaleSheetLayoutView="100" zoomScalePageLayoutView="0" workbookViewId="0" topLeftCell="A1">
      <pane xSplit="3" ySplit="6" topLeftCell="O7" activePane="bottomRight" state="frozen"/>
      <selection pane="topLeft" activeCell="K45" sqref="K45"/>
      <selection pane="topRight" activeCell="K45" sqref="K45"/>
      <selection pane="bottomLeft" activeCell="K45" sqref="K45"/>
      <selection pane="bottomRight" activeCell="L49" sqref="L49"/>
    </sheetView>
  </sheetViews>
  <sheetFormatPr defaultColWidth="9.00390625" defaultRowHeight="12.75" outlineLevelRow="1" outlineLevelCol="1"/>
  <cols>
    <col min="1" max="1" width="2.75390625" style="57" customWidth="1"/>
    <col min="2" max="2" width="10.00390625" style="57" customWidth="1"/>
    <col min="3" max="3" width="10.75390625" style="57" customWidth="1"/>
    <col min="4" max="4" width="12.875" style="57" customWidth="1"/>
    <col min="5" max="5" width="7.25390625" style="57" customWidth="1" outlineLevel="1"/>
    <col min="6" max="6" width="9.00390625" style="57" customWidth="1" outlineLevel="1"/>
    <col min="7" max="7" width="8.75390625" style="57" customWidth="1" outlineLevel="1"/>
    <col min="8" max="8" width="14.125" style="57" customWidth="1"/>
    <col min="9" max="10" width="12.875" style="57" customWidth="1"/>
    <col min="11" max="11" width="13.875" style="57" customWidth="1"/>
    <col min="12" max="13" width="12.875" style="57" customWidth="1"/>
    <col min="14" max="14" width="14.625" style="57" customWidth="1"/>
    <col min="15" max="16" width="12.875" style="57" customWidth="1"/>
    <col min="17" max="17" width="14.625" style="57" customWidth="1"/>
    <col min="18" max="18" width="12.125" style="57" customWidth="1"/>
    <col min="19" max="19" width="12.875" style="57" customWidth="1"/>
    <col min="20" max="20" width="15.375" style="57" customWidth="1"/>
    <col min="21" max="22" width="12.875" style="57" customWidth="1"/>
    <col min="23" max="28" width="12.875" style="57" customWidth="1" outlineLevel="1"/>
    <col min="29" max="29" width="16.375" style="57" customWidth="1"/>
    <col min="30" max="30" width="12.875" style="57" customWidth="1"/>
    <col min="31" max="31" width="11.75390625" style="57" customWidth="1"/>
    <col min="33" max="16384" width="9.125" style="57" customWidth="1"/>
  </cols>
  <sheetData>
    <row r="2" spans="1:31" s="1" customFormat="1" ht="27.75" customHeight="1">
      <c r="A2" s="152" t="s">
        <v>68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</row>
    <row r="3" ht="13.5" thickBot="1"/>
    <row r="4" spans="11:31" ht="13.5" thickBot="1">
      <c r="K4" s="153" t="s">
        <v>18</v>
      </c>
      <c r="L4" s="154"/>
      <c r="M4" s="154"/>
      <c r="N4" s="154"/>
      <c r="O4" s="155"/>
      <c r="P4" s="155"/>
      <c r="Q4" s="156" t="s">
        <v>17</v>
      </c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D4" s="157" t="s">
        <v>29</v>
      </c>
      <c r="AE4" s="157"/>
    </row>
    <row r="5" spans="1:31" ht="54" customHeight="1">
      <c r="A5" s="158" t="s">
        <v>0</v>
      </c>
      <c r="B5" s="145" t="s">
        <v>1</v>
      </c>
      <c r="C5" s="132" t="s">
        <v>2</v>
      </c>
      <c r="D5" s="147" t="s">
        <v>7</v>
      </c>
      <c r="E5" s="132" t="s">
        <v>3</v>
      </c>
      <c r="F5" s="132" t="s">
        <v>8</v>
      </c>
      <c r="G5" s="147" t="s">
        <v>4</v>
      </c>
      <c r="H5" s="149" t="s">
        <v>56</v>
      </c>
      <c r="I5" s="138"/>
      <c r="J5" s="138"/>
      <c r="K5" s="137" t="s">
        <v>42</v>
      </c>
      <c r="L5" s="138"/>
      <c r="M5" s="138"/>
      <c r="N5" s="142" t="s">
        <v>43</v>
      </c>
      <c r="O5" s="143"/>
      <c r="P5" s="143"/>
      <c r="Q5" s="137" t="s">
        <v>44</v>
      </c>
      <c r="R5" s="138"/>
      <c r="S5" s="138"/>
      <c r="T5" s="144" t="s">
        <v>45</v>
      </c>
      <c r="U5" s="138"/>
      <c r="V5" s="138"/>
      <c r="W5" s="137" t="s">
        <v>46</v>
      </c>
      <c r="X5" s="138"/>
      <c r="Y5" s="138"/>
      <c r="Z5" s="144" t="s">
        <v>47</v>
      </c>
      <c r="AA5" s="138"/>
      <c r="AB5" s="138"/>
      <c r="AC5" s="137" t="s">
        <v>27</v>
      </c>
      <c r="AD5" s="138"/>
      <c r="AE5" s="160"/>
    </row>
    <row r="6" spans="1:31" ht="82.5" customHeight="1">
      <c r="A6" s="159"/>
      <c r="B6" s="146"/>
      <c r="C6" s="133"/>
      <c r="D6" s="148"/>
      <c r="E6" s="133"/>
      <c r="F6" s="133"/>
      <c r="G6" s="148"/>
      <c r="H6" s="58" t="s">
        <v>5</v>
      </c>
      <c r="I6" s="59" t="s">
        <v>28</v>
      </c>
      <c r="J6" s="60" t="s">
        <v>6</v>
      </c>
      <c r="K6" s="58" t="s">
        <v>5</v>
      </c>
      <c r="L6" s="59" t="s">
        <v>28</v>
      </c>
      <c r="M6" s="60" t="s">
        <v>6</v>
      </c>
      <c r="N6" s="58" t="s">
        <v>5</v>
      </c>
      <c r="O6" s="59" t="s">
        <v>28</v>
      </c>
      <c r="P6" s="60" t="s">
        <v>6</v>
      </c>
      <c r="Q6" s="58" t="s">
        <v>5</v>
      </c>
      <c r="R6" s="59" t="s">
        <v>28</v>
      </c>
      <c r="S6" s="60" t="s">
        <v>6</v>
      </c>
      <c r="T6" s="58" t="s">
        <v>5</v>
      </c>
      <c r="U6" s="59" t="s">
        <v>28</v>
      </c>
      <c r="V6" s="60" t="s">
        <v>6</v>
      </c>
      <c r="W6" s="58" t="s">
        <v>5</v>
      </c>
      <c r="X6" s="59" t="s">
        <v>28</v>
      </c>
      <c r="Y6" s="60" t="s">
        <v>6</v>
      </c>
      <c r="Z6" s="58" t="s">
        <v>5</v>
      </c>
      <c r="AA6" s="59" t="s">
        <v>28</v>
      </c>
      <c r="AB6" s="60" t="s">
        <v>6</v>
      </c>
      <c r="AC6" s="58" t="s">
        <v>5</v>
      </c>
      <c r="AD6" s="59" t="s">
        <v>28</v>
      </c>
      <c r="AE6" s="61" t="s">
        <v>6</v>
      </c>
    </row>
    <row r="7" spans="1:31" s="66" customFormat="1" ht="21" customHeight="1">
      <c r="A7" s="62">
        <v>1</v>
      </c>
      <c r="B7" s="63">
        <v>2</v>
      </c>
      <c r="C7" s="58">
        <v>3</v>
      </c>
      <c r="D7" s="58">
        <v>4</v>
      </c>
      <c r="E7" s="58">
        <v>5</v>
      </c>
      <c r="F7" s="58">
        <v>6</v>
      </c>
      <c r="G7" s="58">
        <v>7</v>
      </c>
      <c r="H7" s="58">
        <v>8</v>
      </c>
      <c r="I7" s="64">
        <v>9</v>
      </c>
      <c r="J7" s="58">
        <v>10</v>
      </c>
      <c r="K7" s="58">
        <v>11</v>
      </c>
      <c r="L7" s="58">
        <v>12</v>
      </c>
      <c r="M7" s="58">
        <v>13</v>
      </c>
      <c r="N7" s="58">
        <v>14</v>
      </c>
      <c r="O7" s="58">
        <v>15</v>
      </c>
      <c r="P7" s="58">
        <v>16</v>
      </c>
      <c r="Q7" s="58">
        <v>17</v>
      </c>
      <c r="R7" s="64">
        <v>18</v>
      </c>
      <c r="S7" s="58">
        <v>19</v>
      </c>
      <c r="T7" s="58">
        <v>20</v>
      </c>
      <c r="U7" s="64">
        <v>21</v>
      </c>
      <c r="V7" s="58">
        <v>22</v>
      </c>
      <c r="W7" s="58">
        <v>23</v>
      </c>
      <c r="X7" s="64">
        <v>24</v>
      </c>
      <c r="Y7" s="58">
        <v>25</v>
      </c>
      <c r="Z7" s="58">
        <v>26</v>
      </c>
      <c r="AA7" s="64">
        <v>27</v>
      </c>
      <c r="AB7" s="58">
        <v>28</v>
      </c>
      <c r="AC7" s="58">
        <v>29</v>
      </c>
      <c r="AD7" s="64">
        <v>30</v>
      </c>
      <c r="AE7" s="65">
        <v>31</v>
      </c>
    </row>
    <row r="8" spans="1:31" ht="22.5" customHeight="1">
      <c r="A8" s="5" t="s">
        <v>9</v>
      </c>
      <c r="B8" s="134" t="s">
        <v>16</v>
      </c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6"/>
    </row>
    <row r="9" spans="1:31" ht="12.75">
      <c r="A9" s="67"/>
      <c r="B9" s="68"/>
      <c r="C9" s="69"/>
      <c r="D9" s="69"/>
      <c r="E9" s="69"/>
      <c r="F9" s="70"/>
      <c r="G9" s="69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>
        <f>H9+N9-T9-Z9</f>
        <v>0</v>
      </c>
      <c r="AD9" s="71">
        <f aca="true" t="shared" si="0" ref="AD9:AE11">I9+Q9-U9-AA9</f>
        <v>0</v>
      </c>
      <c r="AE9" s="72">
        <f t="shared" si="0"/>
        <v>0</v>
      </c>
    </row>
    <row r="10" spans="1:31" ht="12.75">
      <c r="A10" s="73"/>
      <c r="B10" s="74"/>
      <c r="C10" s="75"/>
      <c r="D10" s="75"/>
      <c r="E10" s="75"/>
      <c r="F10" s="75"/>
      <c r="G10" s="75"/>
      <c r="H10" s="76"/>
      <c r="I10" s="76"/>
      <c r="J10" s="76"/>
      <c r="K10" s="76"/>
      <c r="L10" s="76"/>
      <c r="M10" s="76"/>
      <c r="N10" s="71"/>
      <c r="O10" s="71"/>
      <c r="P10" s="71"/>
      <c r="Q10" s="76"/>
      <c r="R10" s="76"/>
      <c r="S10" s="76"/>
      <c r="T10" s="71"/>
      <c r="U10" s="71"/>
      <c r="V10" s="71"/>
      <c r="W10" s="76"/>
      <c r="X10" s="76"/>
      <c r="Y10" s="76"/>
      <c r="Z10" s="71"/>
      <c r="AA10" s="71"/>
      <c r="AB10" s="71"/>
      <c r="AC10" s="71">
        <f>H10+N10-T10-Z10</f>
        <v>0</v>
      </c>
      <c r="AD10" s="71">
        <f t="shared" si="0"/>
        <v>0</v>
      </c>
      <c r="AE10" s="72">
        <f t="shared" si="0"/>
        <v>0</v>
      </c>
    </row>
    <row r="11" spans="1:31" ht="12.75">
      <c r="A11" s="77"/>
      <c r="B11" s="78"/>
      <c r="C11" s="17"/>
      <c r="D11" s="17"/>
      <c r="E11" s="17"/>
      <c r="F11" s="17"/>
      <c r="G11" s="17"/>
      <c r="H11" s="79"/>
      <c r="I11" s="79"/>
      <c r="J11" s="79"/>
      <c r="K11" s="79"/>
      <c r="L11" s="79"/>
      <c r="M11" s="79"/>
      <c r="N11" s="80"/>
      <c r="O11" s="80"/>
      <c r="P11" s="80"/>
      <c r="Q11" s="79"/>
      <c r="R11" s="79"/>
      <c r="S11" s="79"/>
      <c r="T11" s="71"/>
      <c r="U11" s="71"/>
      <c r="V11" s="71"/>
      <c r="W11" s="79"/>
      <c r="X11" s="79"/>
      <c r="Y11" s="79"/>
      <c r="Z11" s="71"/>
      <c r="AA11" s="71"/>
      <c r="AB11" s="71"/>
      <c r="AC11" s="71">
        <f>H11+N11-T11-Z11</f>
        <v>0</v>
      </c>
      <c r="AD11" s="71">
        <f t="shared" si="0"/>
        <v>0</v>
      </c>
      <c r="AE11" s="72">
        <f t="shared" si="0"/>
        <v>0</v>
      </c>
    </row>
    <row r="12" spans="1:31" s="1" customFormat="1" ht="12.75">
      <c r="A12" s="5"/>
      <c r="B12" s="2" t="s">
        <v>20</v>
      </c>
      <c r="C12" s="3"/>
      <c r="D12" s="3"/>
      <c r="E12" s="3"/>
      <c r="F12" s="3"/>
      <c r="G12" s="3"/>
      <c r="H12" s="4">
        <f aca="true" t="shared" si="1" ref="H12:AE12">SUM(H9:H11)</f>
        <v>0</v>
      </c>
      <c r="I12" s="4">
        <f t="shared" si="1"/>
        <v>0</v>
      </c>
      <c r="J12" s="4">
        <f t="shared" si="1"/>
        <v>0</v>
      </c>
      <c r="K12" s="4">
        <f t="shared" si="1"/>
        <v>0</v>
      </c>
      <c r="L12" s="4">
        <f t="shared" si="1"/>
        <v>0</v>
      </c>
      <c r="M12" s="4">
        <f t="shared" si="1"/>
        <v>0</v>
      </c>
      <c r="N12" s="4">
        <f t="shared" si="1"/>
        <v>0</v>
      </c>
      <c r="O12" s="4">
        <f t="shared" si="1"/>
        <v>0</v>
      </c>
      <c r="P12" s="4">
        <f t="shared" si="1"/>
        <v>0</v>
      </c>
      <c r="Q12" s="4">
        <f t="shared" si="1"/>
        <v>0</v>
      </c>
      <c r="R12" s="4">
        <f t="shared" si="1"/>
        <v>0</v>
      </c>
      <c r="S12" s="4">
        <f t="shared" si="1"/>
        <v>0</v>
      </c>
      <c r="T12" s="4">
        <f t="shared" si="1"/>
        <v>0</v>
      </c>
      <c r="U12" s="4">
        <f t="shared" si="1"/>
        <v>0</v>
      </c>
      <c r="V12" s="4">
        <f t="shared" si="1"/>
        <v>0</v>
      </c>
      <c r="W12" s="4">
        <f t="shared" si="1"/>
        <v>0</v>
      </c>
      <c r="X12" s="4">
        <f t="shared" si="1"/>
        <v>0</v>
      </c>
      <c r="Y12" s="4">
        <f t="shared" si="1"/>
        <v>0</v>
      </c>
      <c r="Z12" s="4">
        <f t="shared" si="1"/>
        <v>0</v>
      </c>
      <c r="AA12" s="4">
        <f t="shared" si="1"/>
        <v>0</v>
      </c>
      <c r="AB12" s="4">
        <f t="shared" si="1"/>
        <v>0</v>
      </c>
      <c r="AC12" s="4">
        <f t="shared" si="1"/>
        <v>0</v>
      </c>
      <c r="AD12" s="4">
        <f t="shared" si="1"/>
        <v>0</v>
      </c>
      <c r="AE12" s="7">
        <f t="shared" si="1"/>
        <v>0</v>
      </c>
    </row>
    <row r="13" spans="1:31" ht="22.5" customHeight="1">
      <c r="A13" s="5" t="s">
        <v>10</v>
      </c>
      <c r="B13" s="134" t="s">
        <v>24</v>
      </c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6"/>
    </row>
    <row r="14" spans="1:31" ht="12.75">
      <c r="A14" s="67"/>
      <c r="B14" s="81"/>
      <c r="C14" s="69"/>
      <c r="D14" s="69"/>
      <c r="E14" s="69"/>
      <c r="F14" s="69"/>
      <c r="G14" s="69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82"/>
      <c r="U14" s="82"/>
      <c r="V14" s="82"/>
      <c r="W14" s="69"/>
      <c r="X14" s="69"/>
      <c r="Y14" s="69"/>
      <c r="Z14" s="82"/>
      <c r="AA14" s="82"/>
      <c r="AB14" s="82"/>
      <c r="AC14" s="82">
        <f>H14+N14-T14-Z14</f>
        <v>0</v>
      </c>
      <c r="AD14" s="82">
        <f>I14+Q14-U14-AA14</f>
        <v>0</v>
      </c>
      <c r="AE14" s="83">
        <f>J14+R14-V14-AB14</f>
        <v>0</v>
      </c>
    </row>
    <row r="15" spans="1:31" ht="47.25" customHeight="1" hidden="1">
      <c r="A15" s="44">
        <v>1</v>
      </c>
      <c r="B15" s="45" t="s">
        <v>37</v>
      </c>
      <c r="C15" s="46" t="s">
        <v>36</v>
      </c>
      <c r="D15" s="47">
        <v>14000000</v>
      </c>
      <c r="E15" s="48"/>
      <c r="F15" s="49">
        <v>39395</v>
      </c>
      <c r="G15" s="84"/>
      <c r="H15" s="79"/>
      <c r="I15" s="79"/>
      <c r="J15" s="79"/>
      <c r="K15" s="79"/>
      <c r="L15" s="79"/>
      <c r="M15" s="79"/>
      <c r="N15" s="79">
        <f>10000000+4000000</f>
        <v>14000000</v>
      </c>
      <c r="O15" s="79">
        <f>6630.13+102104.12+77572.6+51383.56+49394.52+41106.85+19890.41+37128.77+41106.85-1326.03+11934.25</f>
        <v>436926.0299999999</v>
      </c>
      <c r="P15" s="79"/>
      <c r="Q15" s="79"/>
      <c r="R15" s="79"/>
      <c r="S15" s="79"/>
      <c r="T15" s="85">
        <f>2000000+3000000+1000000+4000000+4000000</f>
        <v>14000000</v>
      </c>
      <c r="U15" s="85">
        <f>102104.12+6630.13+77572.6+51383.56+49394.52+41106.85+19890.41+37128.77+41106.85-1326.03+11934.25</f>
        <v>436926.0299999999</v>
      </c>
      <c r="V15" s="85"/>
      <c r="W15" s="84"/>
      <c r="X15" s="84"/>
      <c r="Y15" s="84"/>
      <c r="Z15" s="85"/>
      <c r="AA15" s="85"/>
      <c r="AB15" s="85"/>
      <c r="AC15" s="86">
        <f>N15-T15</f>
        <v>0</v>
      </c>
      <c r="AD15" s="86">
        <f>O15-U15</f>
        <v>0</v>
      </c>
      <c r="AE15" s="124">
        <f>J15+R15-V15-AB15</f>
        <v>0</v>
      </c>
    </row>
    <row r="16" spans="1:31" ht="93" customHeight="1">
      <c r="A16" s="109">
        <v>1</v>
      </c>
      <c r="B16" s="122" t="s">
        <v>50</v>
      </c>
      <c r="C16" s="111" t="s">
        <v>49</v>
      </c>
      <c r="D16" s="112">
        <v>70000000</v>
      </c>
      <c r="E16" s="113" t="s">
        <v>38</v>
      </c>
      <c r="F16" s="114">
        <v>43973</v>
      </c>
      <c r="G16" s="50"/>
      <c r="H16" s="52">
        <v>70000000</v>
      </c>
      <c r="I16" s="52"/>
      <c r="J16" s="52"/>
      <c r="K16" s="52"/>
      <c r="L16" s="52"/>
      <c r="M16" s="52"/>
      <c r="N16" s="52"/>
      <c r="O16" s="52">
        <f>541954.54+506989.72+192306.44</f>
        <v>1241250.7</v>
      </c>
      <c r="P16" s="52"/>
      <c r="Q16" s="52"/>
      <c r="R16" s="52">
        <f>L16</f>
        <v>0</v>
      </c>
      <c r="S16" s="52"/>
      <c r="T16" s="52">
        <v>70000000</v>
      </c>
      <c r="U16" s="52">
        <f>541954.54+506989.72+192306.44</f>
        <v>1241250.7</v>
      </c>
      <c r="V16" s="53"/>
      <c r="W16" s="54"/>
      <c r="X16" s="54"/>
      <c r="Y16" s="54"/>
      <c r="Z16" s="53"/>
      <c r="AA16" s="53"/>
      <c r="AB16" s="53"/>
      <c r="AC16" s="52">
        <f aca="true" t="shared" si="2" ref="AC16:AD20">H16+N16-T16</f>
        <v>0</v>
      </c>
      <c r="AD16" s="52">
        <f t="shared" si="2"/>
        <v>0</v>
      </c>
      <c r="AE16" s="126">
        <f>J16+P16-V16-AB16</f>
        <v>0</v>
      </c>
    </row>
    <row r="17" spans="1:31" ht="93" customHeight="1">
      <c r="A17" s="109">
        <v>2</v>
      </c>
      <c r="B17" s="110" t="s">
        <v>51</v>
      </c>
      <c r="C17" s="111" t="s">
        <v>49</v>
      </c>
      <c r="D17" s="112">
        <v>140000000</v>
      </c>
      <c r="E17" s="113" t="s">
        <v>38</v>
      </c>
      <c r="F17" s="114">
        <v>44043</v>
      </c>
      <c r="G17" s="50"/>
      <c r="H17" s="52">
        <v>35000000</v>
      </c>
      <c r="I17" s="52"/>
      <c r="J17" s="52"/>
      <c r="K17" s="52"/>
      <c r="L17" s="52"/>
      <c r="M17" s="52"/>
      <c r="N17" s="52"/>
      <c r="O17" s="52">
        <f>191256.83</f>
        <v>191256.83</v>
      </c>
      <c r="P17" s="52"/>
      <c r="Q17" s="52"/>
      <c r="R17" s="52">
        <f>L17</f>
        <v>0</v>
      </c>
      <c r="S17" s="52"/>
      <c r="T17" s="52">
        <f>35000000</f>
        <v>35000000</v>
      </c>
      <c r="U17" s="52">
        <f>191256.83</f>
        <v>191256.83</v>
      </c>
      <c r="V17" s="53"/>
      <c r="W17" s="54"/>
      <c r="X17" s="54"/>
      <c r="Y17" s="54"/>
      <c r="Z17" s="53"/>
      <c r="AA17" s="53"/>
      <c r="AB17" s="53"/>
      <c r="AC17" s="52">
        <f t="shared" si="2"/>
        <v>0</v>
      </c>
      <c r="AD17" s="52">
        <f t="shared" si="2"/>
        <v>0</v>
      </c>
      <c r="AE17" s="126">
        <f>J17+P17-V17-AB17</f>
        <v>0</v>
      </c>
    </row>
    <row r="18" spans="1:31" ht="93" customHeight="1">
      <c r="A18" s="109">
        <v>3</v>
      </c>
      <c r="B18" s="110" t="s">
        <v>52</v>
      </c>
      <c r="C18" s="111" t="s">
        <v>49</v>
      </c>
      <c r="D18" s="112">
        <v>75000000</v>
      </c>
      <c r="E18" s="113" t="s">
        <v>38</v>
      </c>
      <c r="F18" s="114">
        <v>44165</v>
      </c>
      <c r="G18" s="50"/>
      <c r="H18" s="52">
        <v>75000000</v>
      </c>
      <c r="I18" s="52"/>
      <c r="J18" s="52"/>
      <c r="K18" s="52"/>
      <c r="L18" s="52"/>
      <c r="M18" s="52"/>
      <c r="N18" s="52">
        <f>27000000+20000000</f>
        <v>47000000</v>
      </c>
      <c r="O18" s="52">
        <f>1119609.83+273963.94+44868.85</f>
        <v>1438442.62</v>
      </c>
      <c r="P18" s="52"/>
      <c r="Q18" s="52"/>
      <c r="R18" s="52">
        <v>0</v>
      </c>
      <c r="S18" s="52"/>
      <c r="T18" s="52">
        <f>75000000+13000000+34000000</f>
        <v>122000000</v>
      </c>
      <c r="U18" s="52">
        <f>1119609.83+273963.94+44868.85</f>
        <v>1438442.62</v>
      </c>
      <c r="V18" s="53"/>
      <c r="W18" s="54"/>
      <c r="X18" s="54"/>
      <c r="Y18" s="54"/>
      <c r="Z18" s="53"/>
      <c r="AA18" s="53"/>
      <c r="AB18" s="53"/>
      <c r="AC18" s="52">
        <f t="shared" si="2"/>
        <v>0</v>
      </c>
      <c r="AD18" s="52">
        <f t="shared" si="2"/>
        <v>0</v>
      </c>
      <c r="AE18" s="126">
        <f>J18+P18-V18-AB18</f>
        <v>0</v>
      </c>
    </row>
    <row r="19" spans="1:31" ht="93" customHeight="1">
      <c r="A19" s="109">
        <v>4</v>
      </c>
      <c r="B19" s="122" t="s">
        <v>65</v>
      </c>
      <c r="C19" s="111" t="s">
        <v>49</v>
      </c>
      <c r="D19" s="112">
        <v>130000000</v>
      </c>
      <c r="E19" s="113" t="s">
        <v>38</v>
      </c>
      <c r="F19" s="114">
        <v>44706</v>
      </c>
      <c r="G19" s="50"/>
      <c r="H19" s="52"/>
      <c r="I19" s="52"/>
      <c r="J19" s="52"/>
      <c r="K19" s="52"/>
      <c r="L19" s="52">
        <v>147540.98</v>
      </c>
      <c r="M19" s="52"/>
      <c r="N19" s="52">
        <f>76000000+25000000</f>
        <v>101000000</v>
      </c>
      <c r="O19" s="52">
        <f>307868.85+452704.92+242704.92+147540.98</f>
        <v>1150819.6700000002</v>
      </c>
      <c r="P19" s="52"/>
      <c r="Q19" s="52">
        <v>20000000</v>
      </c>
      <c r="R19" s="52">
        <v>147540.98</v>
      </c>
      <c r="S19" s="52"/>
      <c r="T19" s="52">
        <f>40000000+41000000+20000000</f>
        <v>101000000</v>
      </c>
      <c r="U19" s="52">
        <f>307868.85+452704.92+242704.92+147540.98</f>
        <v>1150819.6700000002</v>
      </c>
      <c r="V19" s="53"/>
      <c r="W19" s="54"/>
      <c r="X19" s="54"/>
      <c r="Y19" s="54"/>
      <c r="Z19" s="53"/>
      <c r="AA19" s="53"/>
      <c r="AB19" s="53"/>
      <c r="AC19" s="52">
        <f t="shared" si="2"/>
        <v>0</v>
      </c>
      <c r="AD19" s="52">
        <f t="shared" si="2"/>
        <v>0</v>
      </c>
      <c r="AE19" s="126">
        <f>J19+P19-V19-AB19</f>
        <v>0</v>
      </c>
    </row>
    <row r="20" spans="1:31" ht="93" customHeight="1">
      <c r="A20" s="128">
        <v>5</v>
      </c>
      <c r="B20" s="122" t="s">
        <v>66</v>
      </c>
      <c r="C20" s="111" t="s">
        <v>49</v>
      </c>
      <c r="D20" s="112">
        <v>80000000</v>
      </c>
      <c r="E20" s="113" t="s">
        <v>38</v>
      </c>
      <c r="F20" s="114">
        <v>44391</v>
      </c>
      <c r="G20" s="50"/>
      <c r="H20" s="52"/>
      <c r="I20" s="52"/>
      <c r="J20" s="52"/>
      <c r="K20" s="52">
        <v>70000000</v>
      </c>
      <c r="L20" s="52">
        <v>319013.21</v>
      </c>
      <c r="M20" s="52"/>
      <c r="N20" s="52">
        <f>70000000</f>
        <v>70000000</v>
      </c>
      <c r="O20" s="52">
        <f>319013.21</f>
        <v>319013.21</v>
      </c>
      <c r="P20" s="52"/>
      <c r="Q20" s="52"/>
      <c r="R20" s="52">
        <v>319013.21</v>
      </c>
      <c r="S20" s="52"/>
      <c r="T20" s="52"/>
      <c r="U20" s="52">
        <v>319013.21</v>
      </c>
      <c r="V20" s="53"/>
      <c r="W20" s="54"/>
      <c r="X20" s="54"/>
      <c r="Y20" s="54"/>
      <c r="Z20" s="53"/>
      <c r="AA20" s="53"/>
      <c r="AB20" s="53"/>
      <c r="AC20" s="52">
        <f t="shared" si="2"/>
        <v>70000000</v>
      </c>
      <c r="AD20" s="52">
        <f t="shared" si="2"/>
        <v>0</v>
      </c>
      <c r="AE20" s="126">
        <f>J20+P20-V20-AB20</f>
        <v>0</v>
      </c>
    </row>
    <row r="21" spans="1:31" s="10" customFormat="1" ht="12.75">
      <c r="A21" s="8"/>
      <c r="B21" s="9" t="s">
        <v>21</v>
      </c>
      <c r="C21" s="4"/>
      <c r="D21" s="4"/>
      <c r="E21" s="4"/>
      <c r="F21" s="4"/>
      <c r="G21" s="4"/>
      <c r="H21" s="55">
        <f aca="true" t="shared" si="3" ref="H21:AB21">SUM(H16:H19)</f>
        <v>180000000</v>
      </c>
      <c r="I21" s="55">
        <f t="shared" si="3"/>
        <v>0</v>
      </c>
      <c r="J21" s="55">
        <f t="shared" si="3"/>
        <v>0</v>
      </c>
      <c r="K21" s="55">
        <f>SUM(K16:K20)</f>
        <v>70000000</v>
      </c>
      <c r="L21" s="55">
        <f>SUM(L16:L20)</f>
        <v>466554.19000000006</v>
      </c>
      <c r="M21" s="55">
        <f t="shared" si="3"/>
        <v>0</v>
      </c>
      <c r="N21" s="55">
        <f>SUM(N16:N20)</f>
        <v>218000000</v>
      </c>
      <c r="O21" s="55">
        <f>SUM(O16:O20)</f>
        <v>4340783.03</v>
      </c>
      <c r="P21" s="55">
        <f t="shared" si="3"/>
        <v>0</v>
      </c>
      <c r="Q21" s="55">
        <f t="shared" si="3"/>
        <v>20000000</v>
      </c>
      <c r="R21" s="55">
        <f>SUM(R16:R20)</f>
        <v>466554.19000000006</v>
      </c>
      <c r="S21" s="55">
        <f t="shared" si="3"/>
        <v>0</v>
      </c>
      <c r="T21" s="55">
        <f t="shared" si="3"/>
        <v>328000000</v>
      </c>
      <c r="U21" s="55">
        <f>SUM(U16:U20)</f>
        <v>4340783.03</v>
      </c>
      <c r="V21" s="55">
        <f t="shared" si="3"/>
        <v>0</v>
      </c>
      <c r="W21" s="55">
        <f t="shared" si="3"/>
        <v>0</v>
      </c>
      <c r="X21" s="55">
        <f t="shared" si="3"/>
        <v>0</v>
      </c>
      <c r="Y21" s="55">
        <f t="shared" si="3"/>
        <v>0</v>
      </c>
      <c r="Z21" s="55">
        <f t="shared" si="3"/>
        <v>0</v>
      </c>
      <c r="AA21" s="55">
        <f t="shared" si="3"/>
        <v>0</v>
      </c>
      <c r="AB21" s="55">
        <f t="shared" si="3"/>
        <v>0</v>
      </c>
      <c r="AC21" s="55">
        <f>SUM(AC17:AC20)</f>
        <v>70000000</v>
      </c>
      <c r="AD21" s="55">
        <f>SUM(AD16:AD20)</f>
        <v>0</v>
      </c>
      <c r="AE21" s="55">
        <f>SUM(AE16:AE20)</f>
        <v>0</v>
      </c>
    </row>
    <row r="22" spans="1:31" ht="22.5" customHeight="1">
      <c r="A22" s="5" t="s">
        <v>11</v>
      </c>
      <c r="B22" s="134" t="s">
        <v>25</v>
      </c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6"/>
    </row>
    <row r="23" spans="1:31" ht="41.25">
      <c r="A23" s="119">
        <v>1</v>
      </c>
      <c r="B23" s="115" t="s">
        <v>64</v>
      </c>
      <c r="C23" s="118" t="s">
        <v>62</v>
      </c>
      <c r="D23" s="116">
        <v>76943000</v>
      </c>
      <c r="E23" s="117" t="s">
        <v>63</v>
      </c>
      <c r="F23" s="123"/>
      <c r="G23" s="82"/>
      <c r="H23" s="82"/>
      <c r="I23" s="82"/>
      <c r="J23" s="82"/>
      <c r="K23" s="82"/>
      <c r="L23" s="82">
        <v>37630.59</v>
      </c>
      <c r="M23" s="82"/>
      <c r="N23" s="82">
        <v>76943000</v>
      </c>
      <c r="O23" s="82">
        <f>37630.59</f>
        <v>37630.59</v>
      </c>
      <c r="P23" s="82"/>
      <c r="Q23" s="82">
        <v>76943000</v>
      </c>
      <c r="R23" s="82">
        <v>37630.59</v>
      </c>
      <c r="S23" s="82"/>
      <c r="T23" s="82">
        <f>76943000</f>
        <v>76943000</v>
      </c>
      <c r="U23" s="82">
        <f>37630.59</f>
        <v>37630.59</v>
      </c>
      <c r="V23" s="82"/>
      <c r="W23" s="82"/>
      <c r="X23" s="82"/>
      <c r="Y23" s="82"/>
      <c r="Z23" s="82"/>
      <c r="AA23" s="82"/>
      <c r="AB23" s="82"/>
      <c r="AC23" s="52">
        <f>H23+N23-T23</f>
        <v>0</v>
      </c>
      <c r="AD23" s="52">
        <f>I23+O23-U23</f>
        <v>0</v>
      </c>
      <c r="AE23" s="83">
        <f>J23+P23-V23-AB23</f>
        <v>0</v>
      </c>
    </row>
    <row r="24" spans="1:31" ht="12.75">
      <c r="A24" s="73"/>
      <c r="B24" s="22"/>
      <c r="C24" s="23"/>
      <c r="D24" s="87"/>
      <c r="E24" s="26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2">
        <f>H24+N24-T24-Z24</f>
        <v>0</v>
      </c>
      <c r="AD24" s="82">
        <f>I24-AA24</f>
        <v>0</v>
      </c>
      <c r="AE24" s="83">
        <f>J24+R24-V24-AB24</f>
        <v>0</v>
      </c>
    </row>
    <row r="25" spans="1:31" ht="67.5" hidden="1">
      <c r="A25" s="77">
        <v>2</v>
      </c>
      <c r="B25" s="24" t="s">
        <v>33</v>
      </c>
      <c r="C25" s="25" t="s">
        <v>31</v>
      </c>
      <c r="D25" s="16">
        <v>756274.64</v>
      </c>
      <c r="E25" s="26" t="s">
        <v>34</v>
      </c>
      <c r="F25" s="16"/>
      <c r="G25" s="16"/>
      <c r="H25" s="85"/>
      <c r="I25" s="85"/>
      <c r="J25" s="85"/>
      <c r="K25" s="85"/>
      <c r="L25" s="85"/>
      <c r="M25" s="85"/>
      <c r="N25" s="87"/>
      <c r="O25" s="87"/>
      <c r="P25" s="87"/>
      <c r="Q25" s="85"/>
      <c r="R25" s="85"/>
      <c r="S25" s="85"/>
      <c r="T25" s="87"/>
      <c r="U25" s="87"/>
      <c r="V25" s="87"/>
      <c r="W25" s="85"/>
      <c r="X25" s="85"/>
      <c r="Y25" s="85"/>
      <c r="Z25" s="87">
        <f>W25</f>
        <v>0</v>
      </c>
      <c r="AA25" s="87"/>
      <c r="AB25" s="87"/>
      <c r="AC25" s="82">
        <f>H25+N25-T25-Z25</f>
        <v>0</v>
      </c>
      <c r="AD25" s="82">
        <f>I25-AA25</f>
        <v>0</v>
      </c>
      <c r="AE25" s="83">
        <f>J25+R25-V25-AB25</f>
        <v>0</v>
      </c>
    </row>
    <row r="26" spans="1:31" ht="63" hidden="1">
      <c r="A26" s="88"/>
      <c r="B26" s="27" t="s">
        <v>30</v>
      </c>
      <c r="C26" s="18" t="s">
        <v>31</v>
      </c>
      <c r="D26" s="28">
        <v>3000000</v>
      </c>
      <c r="E26" s="18" t="s">
        <v>32</v>
      </c>
      <c r="F26" s="38">
        <v>38687</v>
      </c>
      <c r="G26" s="19"/>
      <c r="H26" s="89"/>
      <c r="I26" s="89"/>
      <c r="J26" s="20"/>
      <c r="K26" s="20"/>
      <c r="L26" s="20"/>
      <c r="M26" s="20"/>
      <c r="N26" s="20"/>
      <c r="O26" s="20"/>
      <c r="P26" s="20"/>
      <c r="Q26" s="21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2">
        <f>H26+N26-T26-Z26</f>
        <v>0</v>
      </c>
      <c r="AD26" s="82">
        <v>0</v>
      </c>
      <c r="AE26" s="82">
        <f>J26+M26+-S26</f>
        <v>0</v>
      </c>
    </row>
    <row r="27" spans="1:31" s="1" customFormat="1" ht="12.75">
      <c r="A27" s="5"/>
      <c r="B27" s="12" t="s">
        <v>22</v>
      </c>
      <c r="C27" s="11"/>
      <c r="D27" s="11"/>
      <c r="E27" s="11"/>
      <c r="F27" s="11"/>
      <c r="G27" s="11"/>
      <c r="H27" s="11">
        <f aca="true" t="shared" si="4" ref="H27:AE27">SUM(H23:H26)</f>
        <v>0</v>
      </c>
      <c r="I27" s="11">
        <f t="shared" si="4"/>
        <v>0</v>
      </c>
      <c r="J27" s="11">
        <f t="shared" si="4"/>
        <v>0</v>
      </c>
      <c r="K27" s="11">
        <f t="shared" si="4"/>
        <v>0</v>
      </c>
      <c r="L27" s="11">
        <f t="shared" si="4"/>
        <v>37630.59</v>
      </c>
      <c r="M27" s="11">
        <f t="shared" si="4"/>
        <v>0</v>
      </c>
      <c r="N27" s="11">
        <f t="shared" si="4"/>
        <v>76943000</v>
      </c>
      <c r="O27" s="11">
        <f t="shared" si="4"/>
        <v>37630.59</v>
      </c>
      <c r="P27" s="11">
        <f t="shared" si="4"/>
        <v>0</v>
      </c>
      <c r="Q27" s="11">
        <f t="shared" si="4"/>
        <v>76943000</v>
      </c>
      <c r="R27" s="11">
        <f t="shared" si="4"/>
        <v>37630.59</v>
      </c>
      <c r="S27" s="11">
        <f t="shared" si="4"/>
        <v>0</v>
      </c>
      <c r="T27" s="11">
        <f t="shared" si="4"/>
        <v>76943000</v>
      </c>
      <c r="U27" s="11">
        <f t="shared" si="4"/>
        <v>37630.59</v>
      </c>
      <c r="V27" s="11">
        <f t="shared" si="4"/>
        <v>0</v>
      </c>
      <c r="W27" s="11">
        <f t="shared" si="4"/>
        <v>0</v>
      </c>
      <c r="X27" s="11">
        <f t="shared" si="4"/>
        <v>0</v>
      </c>
      <c r="Y27" s="11">
        <f t="shared" si="4"/>
        <v>0</v>
      </c>
      <c r="Z27" s="11">
        <f t="shared" si="4"/>
        <v>0</v>
      </c>
      <c r="AA27" s="11">
        <f t="shared" si="4"/>
        <v>0</v>
      </c>
      <c r="AB27" s="11">
        <f t="shared" si="4"/>
        <v>0</v>
      </c>
      <c r="AC27" s="11">
        <f t="shared" si="4"/>
        <v>0</v>
      </c>
      <c r="AD27" s="11">
        <f t="shared" si="4"/>
        <v>0</v>
      </c>
      <c r="AE27" s="11">
        <f t="shared" si="4"/>
        <v>0</v>
      </c>
    </row>
    <row r="28" spans="1:31" ht="22.5" customHeight="1">
      <c r="A28" s="5" t="s">
        <v>15</v>
      </c>
      <c r="B28" s="139" t="s">
        <v>26</v>
      </c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1"/>
    </row>
    <row r="29" spans="1:31" ht="12.75">
      <c r="A29" s="29" t="s">
        <v>35</v>
      </c>
      <c r="B29" s="27"/>
      <c r="C29" s="36"/>
      <c r="D29" s="41"/>
      <c r="E29" s="30"/>
      <c r="F29" s="39"/>
      <c r="G29" s="82"/>
      <c r="H29" s="82"/>
      <c r="I29" s="82"/>
      <c r="J29" s="82"/>
      <c r="K29" s="90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>
        <f aca="true" t="shared" si="5" ref="AC29:AD31">H29+N29-T29-Z29</f>
        <v>0</v>
      </c>
      <c r="AD29" s="82">
        <f t="shared" si="5"/>
        <v>0</v>
      </c>
      <c r="AE29" s="83">
        <f>J29+S29-V29-AB29</f>
        <v>0</v>
      </c>
    </row>
    <row r="30" spans="1:31" ht="12.75">
      <c r="A30" s="77" t="s">
        <v>10</v>
      </c>
      <c r="B30" s="27"/>
      <c r="C30" s="43"/>
      <c r="D30" s="42"/>
      <c r="E30" s="31"/>
      <c r="F30" s="40"/>
      <c r="G30" s="19"/>
      <c r="H30" s="20"/>
      <c r="I30" s="20"/>
      <c r="J30" s="20"/>
      <c r="K30" s="89"/>
      <c r="L30" s="89"/>
      <c r="M30" s="89"/>
      <c r="N30" s="91"/>
      <c r="O30" s="20"/>
      <c r="P30" s="20"/>
      <c r="Q30" s="37"/>
      <c r="R30" s="92"/>
      <c r="S30" s="93"/>
      <c r="T30" s="92"/>
      <c r="U30" s="92"/>
      <c r="V30" s="93"/>
      <c r="W30" s="93"/>
      <c r="X30" s="93"/>
      <c r="Y30" s="93"/>
      <c r="Z30" s="93"/>
      <c r="AA30" s="93"/>
      <c r="AB30" s="93"/>
      <c r="AC30" s="94">
        <f t="shared" si="5"/>
        <v>0</v>
      </c>
      <c r="AD30" s="94">
        <f t="shared" si="5"/>
        <v>0</v>
      </c>
      <c r="AE30" s="82">
        <f>J30+M30+-S30</f>
        <v>0</v>
      </c>
    </row>
    <row r="31" spans="1:31" ht="12.75">
      <c r="A31" s="77" t="s">
        <v>11</v>
      </c>
      <c r="B31" s="27"/>
      <c r="C31" s="31"/>
      <c r="D31" s="35"/>
      <c r="E31" s="32"/>
      <c r="F31" s="40"/>
      <c r="G31" s="16"/>
      <c r="H31" s="85"/>
      <c r="I31" s="85"/>
      <c r="J31" s="85"/>
      <c r="K31" s="95"/>
      <c r="L31" s="95"/>
      <c r="M31" s="95"/>
      <c r="N31" s="96"/>
      <c r="O31" s="97"/>
      <c r="P31" s="96"/>
      <c r="Q31" s="98"/>
      <c r="R31" s="98"/>
      <c r="S31" s="85"/>
      <c r="T31" s="98"/>
      <c r="U31" s="99"/>
      <c r="V31" s="85"/>
      <c r="W31" s="85"/>
      <c r="X31" s="85"/>
      <c r="Y31" s="85"/>
      <c r="Z31" s="85"/>
      <c r="AA31" s="85"/>
      <c r="AB31" s="85"/>
      <c r="AC31" s="82">
        <f t="shared" si="5"/>
        <v>0</v>
      </c>
      <c r="AD31" s="82">
        <f t="shared" si="5"/>
        <v>0</v>
      </c>
      <c r="AE31" s="83">
        <f>J31+R31-V31-AB31</f>
        <v>0</v>
      </c>
    </row>
    <row r="32" spans="1:31" s="1" customFormat="1" ht="12.75">
      <c r="A32" s="5"/>
      <c r="B32" s="12" t="s">
        <v>23</v>
      </c>
      <c r="C32" s="11"/>
      <c r="D32" s="11"/>
      <c r="E32" s="11"/>
      <c r="F32" s="33"/>
      <c r="G32" s="11"/>
      <c r="H32" s="11">
        <f aca="true" t="shared" si="6" ref="H32:N32">SUM(H29:H31)</f>
        <v>0</v>
      </c>
      <c r="I32" s="11">
        <f t="shared" si="6"/>
        <v>0</v>
      </c>
      <c r="J32" s="11">
        <f t="shared" si="6"/>
        <v>0</v>
      </c>
      <c r="K32" s="11">
        <f t="shared" si="6"/>
        <v>0</v>
      </c>
      <c r="L32" s="11">
        <f t="shared" si="6"/>
        <v>0</v>
      </c>
      <c r="M32" s="11">
        <f t="shared" si="6"/>
        <v>0</v>
      </c>
      <c r="N32" s="11">
        <f t="shared" si="6"/>
        <v>0</v>
      </c>
      <c r="O32" s="11">
        <f>SUM(O30)</f>
        <v>0</v>
      </c>
      <c r="P32" s="11">
        <f>SUM(P29:P31)</f>
        <v>0</v>
      </c>
      <c r="Q32" s="11">
        <f>SUM(Q29:Q31)</f>
        <v>0</v>
      </c>
      <c r="R32" s="11">
        <f>SUM(R29:R31)</f>
        <v>0</v>
      </c>
      <c r="S32" s="11">
        <f>SUM(S29:S31)</f>
        <v>0</v>
      </c>
      <c r="T32" s="11">
        <f>SUM(T29:T31)</f>
        <v>0</v>
      </c>
      <c r="U32" s="11">
        <f>SUM(U30)</f>
        <v>0</v>
      </c>
      <c r="V32" s="11">
        <f aca="true" t="shared" si="7" ref="V32:AE32">SUM(V29:V31)</f>
        <v>0</v>
      </c>
      <c r="W32" s="11">
        <f t="shared" si="7"/>
        <v>0</v>
      </c>
      <c r="X32" s="11">
        <f t="shared" si="7"/>
        <v>0</v>
      </c>
      <c r="Y32" s="11">
        <f t="shared" si="7"/>
        <v>0</v>
      </c>
      <c r="Z32" s="11">
        <f t="shared" si="7"/>
        <v>0</v>
      </c>
      <c r="AA32" s="11">
        <f t="shared" si="7"/>
        <v>0</v>
      </c>
      <c r="AB32" s="11">
        <f t="shared" si="7"/>
        <v>0</v>
      </c>
      <c r="AC32" s="11">
        <f t="shared" si="7"/>
        <v>0</v>
      </c>
      <c r="AD32" s="11">
        <f t="shared" si="7"/>
        <v>0</v>
      </c>
      <c r="AE32" s="13">
        <f t="shared" si="7"/>
        <v>0</v>
      </c>
    </row>
    <row r="33" spans="1:31" s="1" customFormat="1" ht="22.5" customHeight="1" thickBot="1">
      <c r="A33" s="6"/>
      <c r="B33" s="14" t="s">
        <v>19</v>
      </c>
      <c r="C33" s="15"/>
      <c r="D33" s="15"/>
      <c r="E33" s="15"/>
      <c r="F33" s="34"/>
      <c r="G33" s="15"/>
      <c r="H33" s="51">
        <f aca="true" t="shared" si="8" ref="H33:AE33">H12+H21+H27+H32</f>
        <v>180000000</v>
      </c>
      <c r="I33" s="51">
        <f t="shared" si="8"/>
        <v>0</v>
      </c>
      <c r="J33" s="51">
        <f t="shared" si="8"/>
        <v>0</v>
      </c>
      <c r="K33" s="51">
        <f t="shared" si="8"/>
        <v>70000000</v>
      </c>
      <c r="L33" s="51">
        <f t="shared" si="8"/>
        <v>504184.78</v>
      </c>
      <c r="M33" s="51">
        <f t="shared" si="8"/>
        <v>0</v>
      </c>
      <c r="N33" s="51">
        <f t="shared" si="8"/>
        <v>294943000</v>
      </c>
      <c r="O33" s="51">
        <f t="shared" si="8"/>
        <v>4378413.62</v>
      </c>
      <c r="P33" s="51">
        <f t="shared" si="8"/>
        <v>0</v>
      </c>
      <c r="Q33" s="51">
        <f t="shared" si="8"/>
        <v>96943000</v>
      </c>
      <c r="R33" s="51">
        <f t="shared" si="8"/>
        <v>504184.78</v>
      </c>
      <c r="S33" s="51">
        <f t="shared" si="8"/>
        <v>0</v>
      </c>
      <c r="T33" s="51">
        <f t="shared" si="8"/>
        <v>404943000</v>
      </c>
      <c r="U33" s="51">
        <f t="shared" si="8"/>
        <v>4378413.62</v>
      </c>
      <c r="V33" s="51">
        <f t="shared" si="8"/>
        <v>0</v>
      </c>
      <c r="W33" s="51">
        <f t="shared" si="8"/>
        <v>0</v>
      </c>
      <c r="X33" s="51">
        <f t="shared" si="8"/>
        <v>0</v>
      </c>
      <c r="Y33" s="51">
        <f t="shared" si="8"/>
        <v>0</v>
      </c>
      <c r="Z33" s="51">
        <f t="shared" si="8"/>
        <v>0</v>
      </c>
      <c r="AA33" s="51">
        <f t="shared" si="8"/>
        <v>0</v>
      </c>
      <c r="AB33" s="51">
        <f t="shared" si="8"/>
        <v>0</v>
      </c>
      <c r="AC33" s="51">
        <f t="shared" si="8"/>
        <v>70000000</v>
      </c>
      <c r="AD33" s="51">
        <f t="shared" si="8"/>
        <v>0</v>
      </c>
      <c r="AE33" s="51">
        <f t="shared" si="8"/>
        <v>0</v>
      </c>
    </row>
    <row r="36" spans="2:16" ht="28.5" customHeight="1">
      <c r="B36" s="130" t="s">
        <v>61</v>
      </c>
      <c r="C36" s="131"/>
      <c r="D36" s="131"/>
      <c r="E36" s="131"/>
      <c r="F36" s="131"/>
      <c r="G36" s="131"/>
      <c r="H36" s="120">
        <f>H38+H39+H40</f>
        <v>241925000</v>
      </c>
      <c r="J36" s="161"/>
      <c r="K36" s="161"/>
      <c r="L36" s="161"/>
      <c r="M36" s="161"/>
      <c r="N36" s="108"/>
      <c r="O36" s="151"/>
      <c r="P36" s="151"/>
    </row>
    <row r="37" spans="8:16" ht="27" customHeight="1">
      <c r="H37" s="121"/>
      <c r="J37" s="161"/>
      <c r="K37" s="161"/>
      <c r="L37" s="161"/>
      <c r="M37" s="161"/>
      <c r="N37" s="125"/>
      <c r="O37" s="151"/>
      <c r="P37" s="151"/>
    </row>
    <row r="38" spans="2:15" ht="27" customHeight="1">
      <c r="B38" s="130" t="s">
        <v>57</v>
      </c>
      <c r="C38" s="131"/>
      <c r="D38" s="131"/>
      <c r="E38" s="131"/>
      <c r="F38" s="131"/>
      <c r="G38" s="131"/>
      <c r="H38" s="121"/>
      <c r="J38" s="150"/>
      <c r="K38" s="150"/>
      <c r="L38" s="150"/>
      <c r="M38" s="150"/>
      <c r="N38" s="106"/>
      <c r="O38" s="107"/>
    </row>
    <row r="39" spans="2:16" ht="25.5" customHeight="1">
      <c r="B39" s="130" t="s">
        <v>58</v>
      </c>
      <c r="C39" s="131"/>
      <c r="D39" s="131"/>
      <c r="E39" s="131"/>
      <c r="F39" s="131"/>
      <c r="G39" s="131"/>
      <c r="H39" s="120">
        <v>241925000</v>
      </c>
      <c r="J39" s="150"/>
      <c r="K39" s="150"/>
      <c r="L39" s="150"/>
      <c r="M39" s="150"/>
      <c r="N39" s="106"/>
      <c r="O39" s="107"/>
      <c r="P39" s="107"/>
    </row>
    <row r="40" spans="2:15" ht="26.25" customHeight="1">
      <c r="B40" s="130" t="s">
        <v>59</v>
      </c>
      <c r="C40" s="131"/>
      <c r="D40" s="131"/>
      <c r="E40" s="131"/>
      <c r="F40" s="131"/>
      <c r="G40" s="131"/>
      <c r="H40" s="56">
        <v>0</v>
      </c>
      <c r="J40" s="150"/>
      <c r="K40" s="150"/>
      <c r="L40" s="150"/>
      <c r="M40" s="150"/>
      <c r="N40" s="129"/>
      <c r="O40" s="107"/>
    </row>
    <row r="41" spans="1:15" ht="25.5" customHeight="1">
      <c r="A41" s="57" t="s">
        <v>40</v>
      </c>
      <c r="B41" s="130" t="s">
        <v>60</v>
      </c>
      <c r="C41" s="131"/>
      <c r="D41" s="131"/>
      <c r="E41" s="131"/>
      <c r="F41" s="131"/>
      <c r="G41" s="131"/>
      <c r="H41" s="56">
        <v>511943700</v>
      </c>
      <c r="O41" s="107"/>
    </row>
    <row r="42" ht="49.5" customHeight="1" outlineLevel="1">
      <c r="O42" s="107"/>
    </row>
    <row r="43" spans="3:27" ht="12.75" hidden="1" outlineLevel="1">
      <c r="C43" s="127" t="s">
        <v>53</v>
      </c>
      <c r="F43" s="101"/>
      <c r="G43" s="101"/>
      <c r="H43" s="127" t="s">
        <v>67</v>
      </c>
      <c r="X43" s="102"/>
      <c r="Y43" s="102"/>
      <c r="Z43" s="102"/>
      <c r="AA43" s="102"/>
    </row>
    <row r="44" spans="6:27" ht="12.75" hidden="1" outlineLevel="1">
      <c r="F44" s="103" t="s">
        <v>12</v>
      </c>
      <c r="G44" s="103"/>
      <c r="H44" s="100" t="s">
        <v>39</v>
      </c>
      <c r="I44" s="104"/>
      <c r="X44" s="102"/>
      <c r="Y44" s="102"/>
      <c r="Z44" s="102"/>
      <c r="AA44" s="102"/>
    </row>
    <row r="45" spans="2:27" ht="23.25" customHeight="1" hidden="1" outlineLevel="1">
      <c r="B45" s="57" t="s">
        <v>14</v>
      </c>
      <c r="F45" s="105"/>
      <c r="G45" s="105"/>
      <c r="H45" s="104"/>
      <c r="I45" s="104"/>
      <c r="X45" s="102"/>
      <c r="Y45" s="102"/>
      <c r="Z45" s="102"/>
      <c r="AA45" s="102"/>
    </row>
    <row r="46" spans="3:27" ht="12.75" hidden="1" outlineLevel="1">
      <c r="C46" s="127" t="s">
        <v>55</v>
      </c>
      <c r="F46" s="101"/>
      <c r="G46" s="101"/>
      <c r="H46" s="127" t="s">
        <v>54</v>
      </c>
      <c r="X46" s="102"/>
      <c r="Y46" s="102"/>
      <c r="Z46" s="102"/>
      <c r="AA46" s="102"/>
    </row>
    <row r="47" spans="6:9" ht="12.75" hidden="1" outlineLevel="1">
      <c r="F47" s="103" t="s">
        <v>12</v>
      </c>
      <c r="G47" s="103"/>
      <c r="H47" s="100" t="s">
        <v>13</v>
      </c>
      <c r="I47" s="104"/>
    </row>
    <row r="48" spans="6:9" ht="18.75" customHeight="1" hidden="1" outlineLevel="1">
      <c r="F48" s="105"/>
      <c r="G48" s="105"/>
      <c r="H48" s="104"/>
      <c r="I48" s="104"/>
    </row>
    <row r="49" ht="12.75" outlineLevel="1">
      <c r="C49" s="57" t="s">
        <v>41</v>
      </c>
    </row>
    <row r="50" ht="12.75" outlineLevel="1">
      <c r="C50" s="57" t="s">
        <v>48</v>
      </c>
    </row>
  </sheetData>
  <sheetProtection/>
  <mergeCells count="35">
    <mergeCell ref="O37:P37"/>
    <mergeCell ref="AC5:AE5"/>
    <mergeCell ref="Z5:AB5"/>
    <mergeCell ref="K5:M5"/>
    <mergeCell ref="J39:M39"/>
    <mergeCell ref="J37:M37"/>
    <mergeCell ref="B13:AE13"/>
    <mergeCell ref="B39:G39"/>
    <mergeCell ref="J36:M36"/>
    <mergeCell ref="O36:P36"/>
    <mergeCell ref="B38:G38"/>
    <mergeCell ref="J38:M38"/>
    <mergeCell ref="B22:AE22"/>
    <mergeCell ref="A2:AE2"/>
    <mergeCell ref="K4:P4"/>
    <mergeCell ref="Q4:AB4"/>
    <mergeCell ref="AD4:AE4"/>
    <mergeCell ref="A5:A6"/>
    <mergeCell ref="Q5:S5"/>
    <mergeCell ref="D5:D6"/>
    <mergeCell ref="H5:J5"/>
    <mergeCell ref="G5:G6"/>
    <mergeCell ref="E5:E6"/>
    <mergeCell ref="J40:M40"/>
    <mergeCell ref="B36:G36"/>
    <mergeCell ref="B41:G41"/>
    <mergeCell ref="F5:F6"/>
    <mergeCell ref="C5:C6"/>
    <mergeCell ref="B8:AE8"/>
    <mergeCell ref="W5:Y5"/>
    <mergeCell ref="B40:G40"/>
    <mergeCell ref="B28:AE28"/>
    <mergeCell ref="N5:P5"/>
    <mergeCell ref="T5:V5"/>
    <mergeCell ref="B5:B6"/>
  </mergeCells>
  <printOptions/>
  <pageMargins left="0.15748031496062992" right="0.15748031496062992" top="0.1968503937007874" bottom="0.1968503937007874" header="0.5118110236220472" footer="0.5118110236220472"/>
  <pageSetup horizontalDpi="600" verticalDpi="6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FINDEP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ARM</dc:creator>
  <cp:keywords/>
  <dc:description/>
  <cp:lastModifiedBy>Обухова Нина Степановна</cp:lastModifiedBy>
  <cp:lastPrinted>2020-01-09T05:38:30Z</cp:lastPrinted>
  <dcterms:created xsi:type="dcterms:W3CDTF">2004-12-06T08:42:19Z</dcterms:created>
  <dcterms:modified xsi:type="dcterms:W3CDTF">2020-10-15T06:58:16Z</dcterms:modified>
  <cp:category/>
  <cp:version/>
  <cp:contentType/>
  <cp:contentStatus/>
</cp:coreProperties>
</file>