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<sst xmlns="http://schemas.openxmlformats.org/spreadsheetml/2006/main" count="96" uniqueCount="67">
  <si>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</si>
  <si>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</si>
  <si>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</si>
  <si>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</si>
  <si>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</si>
  <si>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</si>
  <si>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</si>
  <si>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</si>
  <si>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</si>
  <si>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</si>
  <si>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</si>
  <si>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</si>
  <si>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подпись</t>
  </si>
  <si>
    <t>расшифровка подписи</t>
  </si>
  <si>
    <t>МП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</si>
  <si>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</si>
  <si>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</si>
  <si>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</si>
  <si>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</si>
  <si>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</si>
  <si>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</si>
  <si>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</si>
  <si>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</si>
  <si>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</si>
  <si>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</si>
  <si>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</si>
  <si>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</si>
  <si>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</si>
  <si>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проценты, комиссии</t>
  </si>
  <si>
    <t>в рублях и копейках</t>
  </si>
  <si>
    <t>по соглашению №33 от 31.08.2005 года</t>
  </si>
  <si>
    <t>Департамент финансов администрации Архангельской области</t>
  </si>
  <si>
    <t>На покрытие временного кассового разрыва</t>
  </si>
  <si>
    <t>Договор от 09.12.1995</t>
  </si>
  <si>
    <t>под завоз товаров в районы крайнего Севера</t>
  </si>
  <si>
    <t xml:space="preserve">1. </t>
  </si>
  <si>
    <t>ОАО "Сберегательный банк РФ"</t>
  </si>
  <si>
    <t>Договор  от 22 февраля 2007 года № 4090/0/07025</t>
  </si>
  <si>
    <t>финансирование дефицита бюджета МО "Котлас" и погашение долговых обязательств МО "Котлас"</t>
  </si>
  <si>
    <t xml:space="preserve">    </t>
  </si>
  <si>
    <t xml:space="preserve"> </t>
  </si>
  <si>
    <t>Исполнитель    8-81837 тел 2-00-47 Обухова Нина Степановна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</si>
  <si>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</si>
  <si>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</si>
  <si>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</si>
  <si>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</si>
  <si>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</si>
  <si>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</si>
  <si>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</si>
  <si>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ПАО "Сбербанк России"</t>
  </si>
  <si>
    <t>22.05.2018; №15</t>
  </si>
  <si>
    <t>24.07.2018 № 22</t>
  </si>
  <si>
    <t>30.11.2018 № 33</t>
  </si>
  <si>
    <t>Верхний предел муниципального долга на конец текущего финансового года (01.01.2020) ВСЕГО:</t>
  </si>
  <si>
    <t>Верхний предел муниципального долга на 01.01.2020 по бюджетным ссудам и кредитам;</t>
  </si>
  <si>
    <t>Верхний предел муниципального долга на 01.01.2020 по коммерческим кредитам;</t>
  </si>
  <si>
    <t>Верхний предел муниципального долга на 01.01.2020 по муниципальным гарантиям</t>
  </si>
  <si>
    <t>Предельный объем муниципального внутреннего долга на 2019 год</t>
  </si>
  <si>
    <t>15.02.2019 договор № 51-11/12</t>
  </si>
  <si>
    <t>УФК  по Архангельской области и НАО</t>
  </si>
  <si>
    <t>пополнение остатков средств на счетах бюджетов субъектов РФ (местных бюджетов) в 2019 году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</si>
  <si>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</si>
  <si>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Информация о долговых обязательствах муниципального образования Котлас на 01 октября 2019 года</t>
  </si>
  <si>
    <t xml:space="preserve">Руководитель финансового органа </t>
  </si>
  <si>
    <t>(Н.Г. Кошутина)</t>
  </si>
  <si>
    <t>(Е.В. Корякина)</t>
  </si>
  <si>
    <t>Главный бухгалтер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</si>
</sst>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00%"/>
    <numFmt numFmtId="171" formatCode="0.0000%"/>
    <numFmt numFmtId="172" formatCode="0.00000%"/>
    <numFmt numFmtId="173" formatCode="mmm/yyyy"/>
    <numFmt numFmtId="174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"/>
      <name val="Times New Roman"/>
      <family val="1"/>
    </font>
    <font>
      <sz val="6"/>
      <name val="Arial Cyr"/>
      <family val="0"/>
    </font>
    <font>
      <sz val="8"/>
      <name val="Times New Roman"/>
      <family val="1"/>
    </font>
    <font>
      <sz val="7"/>
      <name val="Arial Cyr"/>
      <family val="2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right" vertical="justify"/>
    </xf>
    <xf numFmtId="0" fontId="4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0" fontId="1" fillId="0" borderId="23" xfId="0" applyFont="1" applyFill="1" applyBorder="1" applyAlignment="1">
      <alignment horizontal="left" vertical="justify"/>
    </xf>
    <xf numFmtId="2" fontId="9" fillId="0" borderId="18" xfId="0" applyNumberFormat="1" applyFont="1" applyFill="1" applyBorder="1" applyAlignment="1">
      <alignment horizontal="center" vertical="center" wrapText="1"/>
    </xf>
    <xf numFmtId="17" fontId="1" fillId="0" borderId="11" xfId="0" applyNumberFormat="1" applyFont="1" applyFill="1" applyBorder="1" applyAlignment="1">
      <alignment horizontal="center" vertical="center"/>
    </xf>
    <xf numFmtId="14" fontId="4" fillId="0" borderId="23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4" fontId="2" fillId="0" borderId="16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9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37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vertical="center"/>
    </xf>
    <xf numFmtId="14" fontId="11" fillId="0" borderId="3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14" fontId="11" fillId="0" borderId="11" xfId="0" applyNumberFormat="1" applyFont="1" applyFill="1" applyBorder="1" applyAlignment="1">
      <alignment horizontal="center" vertical="center" wrapText="1"/>
    </xf>
    <xf numFmtId="14" fontId="11" fillId="0" borderId="23" xfId="0" applyNumberFormat="1" applyFont="1" applyFill="1" applyBorder="1" applyAlignment="1">
      <alignment vertical="center" wrapText="1"/>
    </xf>
    <xf numFmtId="2" fontId="0" fillId="0" borderId="4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41" xfId="0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51" xfId="0" applyNumberFormat="1" applyFont="1" applyFill="1" applyBorder="1" applyAlignment="1">
      <alignment/>
    </xf>
    <xf numFmtId="2" fontId="2" fillId="0" borderId="52" xfId="0" applyNumberFormat="1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8"/>
  <sheetViews>
    <sheetView tabSelected="1" zoomScaleSheetLayoutView="100" zoomScalePageLayoutView="0" workbookViewId="0" topLeftCell="A1">
      <pane xSplit="3" ySplit="6" topLeftCell="D16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K46" sqref="K46"/>
    </sheetView>
  </sheetViews>
  <sheetFormatPr defaultColWidth="9.00390625" defaultRowHeight="12.75" outlineLevelRow="1" outlineLevelCol="1"/>
  <cols>
    <col min="1" max="1" width="2.75390625" style="57" customWidth="1"/>
    <col min="2" max="2" width="10.00390625" style="57" customWidth="1"/>
    <col min="3" max="3" width="10.75390625" style="57" customWidth="1"/>
    <col min="4" max="4" width="12.875" style="57" customWidth="1"/>
    <col min="5" max="5" width="7.25390625" style="57" customWidth="1" outlineLevel="1"/>
    <col min="6" max="6" width="9.00390625" style="57" customWidth="1" outlineLevel="1"/>
    <col min="7" max="7" width="8.75390625" style="57" customWidth="1" outlineLevel="1"/>
    <col min="8" max="8" width="14.125" style="57" customWidth="1"/>
    <col min="9" max="10" width="12.875" style="57" customWidth="1"/>
    <col min="11" max="11" width="13.875" style="57" customWidth="1"/>
    <col min="12" max="13" width="12.875" style="57" customWidth="1"/>
    <col min="14" max="14" width="14.375" style="57" customWidth="1"/>
    <col min="15" max="16" width="12.875" style="57" customWidth="1"/>
    <col min="17" max="17" width="14.625" style="57" customWidth="1"/>
    <col min="18" max="18" width="12.125" style="57" customWidth="1"/>
    <col min="19" max="19" width="12.875" style="57" customWidth="1"/>
    <col min="20" max="20" width="15.375" style="57" customWidth="1"/>
    <col min="21" max="22" width="12.875" style="57" customWidth="1"/>
    <col min="23" max="28" width="12.875" style="57" customWidth="1" outlineLevel="1"/>
    <col min="29" max="29" width="16.375" style="57" customWidth="1"/>
    <col min="30" max="30" width="12.875" style="57" customWidth="1"/>
    <col min="31" max="31" width="11.75390625" style="57" customWidth="1"/>
    <col min="33" max="16384" width="9.125" style="57" customWidth="1"/>
  </cols>
  <sheetData>
    <row r="2" spans="1:31" s="1" customFormat="1" ht="27.75" customHeight="1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ht="13.5" thickBot="1"/>
    <row r="4" spans="11:31" ht="13.5" thickBot="1">
      <c r="K4" s="142" t="s">
        <v>18</v>
      </c>
      <c r="L4" s="143"/>
      <c r="M4" s="143"/>
      <c r="N4" s="143"/>
      <c r="O4" s="144"/>
      <c r="P4" s="144"/>
      <c r="Q4" s="145" t="s">
        <v>17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D4" s="146" t="s">
        <v>29</v>
      </c>
      <c r="AE4" s="146"/>
    </row>
    <row r="5" spans="1:31" ht="54" customHeight="1">
      <c r="A5" s="147" t="s">
        <v>0</v>
      </c>
      <c r="B5" s="149" t="s">
        <v>1</v>
      </c>
      <c r="C5" s="135" t="s">
        <v>2</v>
      </c>
      <c r="D5" s="151" t="s">
        <v>7</v>
      </c>
      <c r="E5" s="135" t="s">
        <v>3</v>
      </c>
      <c r="F5" s="135" t="s">
        <v>8</v>
      </c>
      <c r="G5" s="151" t="s">
        <v>4</v>
      </c>
      <c r="H5" s="153" t="s">
        <v>61</v>
      </c>
      <c r="I5" s="129"/>
      <c r="J5" s="129"/>
      <c r="K5" s="130" t="s">
        <v>42</v>
      </c>
      <c r="L5" s="129"/>
      <c r="M5" s="129"/>
      <c r="N5" s="158" t="s">
        <v>43</v>
      </c>
      <c r="O5" s="159"/>
      <c r="P5" s="159"/>
      <c r="Q5" s="130" t="s">
        <v>44</v>
      </c>
      <c r="R5" s="129"/>
      <c r="S5" s="129"/>
      <c r="T5" s="128" t="s">
        <v>45</v>
      </c>
      <c r="U5" s="129"/>
      <c r="V5" s="129"/>
      <c r="W5" s="130" t="s">
        <v>46</v>
      </c>
      <c r="X5" s="129"/>
      <c r="Y5" s="129"/>
      <c r="Z5" s="128" t="s">
        <v>47</v>
      </c>
      <c r="AA5" s="129"/>
      <c r="AB5" s="129"/>
      <c r="AC5" s="130" t="s">
        <v>27</v>
      </c>
      <c r="AD5" s="129"/>
      <c r="AE5" s="154"/>
    </row>
    <row r="6" spans="1:31" ht="82.5" customHeight="1">
      <c r="A6" s="148"/>
      <c r="B6" s="150"/>
      <c r="C6" s="136"/>
      <c r="D6" s="152"/>
      <c r="E6" s="136"/>
      <c r="F6" s="136"/>
      <c r="G6" s="152"/>
      <c r="H6" s="58" t="s">
        <v>5</v>
      </c>
      <c r="I6" s="59" t="s">
        <v>28</v>
      </c>
      <c r="J6" s="60" t="s">
        <v>6</v>
      </c>
      <c r="K6" s="58" t="s">
        <v>5</v>
      </c>
      <c r="L6" s="59" t="s">
        <v>28</v>
      </c>
      <c r="M6" s="60" t="s">
        <v>6</v>
      </c>
      <c r="N6" s="58" t="s">
        <v>5</v>
      </c>
      <c r="O6" s="59" t="s">
        <v>28</v>
      </c>
      <c r="P6" s="60" t="s">
        <v>6</v>
      </c>
      <c r="Q6" s="58" t="s">
        <v>5</v>
      </c>
      <c r="R6" s="59" t="s">
        <v>28</v>
      </c>
      <c r="S6" s="60" t="s">
        <v>6</v>
      </c>
      <c r="T6" s="58" t="s">
        <v>5</v>
      </c>
      <c r="U6" s="59" t="s">
        <v>28</v>
      </c>
      <c r="V6" s="60" t="s">
        <v>6</v>
      </c>
      <c r="W6" s="58" t="s">
        <v>5</v>
      </c>
      <c r="X6" s="59" t="s">
        <v>28</v>
      </c>
      <c r="Y6" s="60" t="s">
        <v>6</v>
      </c>
      <c r="Z6" s="58" t="s">
        <v>5</v>
      </c>
      <c r="AA6" s="59" t="s">
        <v>28</v>
      </c>
      <c r="AB6" s="60" t="s">
        <v>6</v>
      </c>
      <c r="AC6" s="58" t="s">
        <v>5</v>
      </c>
      <c r="AD6" s="59" t="s">
        <v>28</v>
      </c>
      <c r="AE6" s="61" t="s">
        <v>6</v>
      </c>
    </row>
    <row r="7" spans="1:31" s="66" customFormat="1" ht="21" customHeight="1">
      <c r="A7" s="62">
        <v>1</v>
      </c>
      <c r="B7" s="63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64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64">
        <v>18</v>
      </c>
      <c r="S7" s="58">
        <v>19</v>
      </c>
      <c r="T7" s="58">
        <v>20</v>
      </c>
      <c r="U7" s="64">
        <v>21</v>
      </c>
      <c r="V7" s="58">
        <v>22</v>
      </c>
      <c r="W7" s="58">
        <v>23</v>
      </c>
      <c r="X7" s="64">
        <v>24</v>
      </c>
      <c r="Y7" s="58">
        <v>25</v>
      </c>
      <c r="Z7" s="58">
        <v>26</v>
      </c>
      <c r="AA7" s="64">
        <v>27</v>
      </c>
      <c r="AB7" s="58">
        <v>28</v>
      </c>
      <c r="AC7" s="58">
        <v>29</v>
      </c>
      <c r="AD7" s="64">
        <v>30</v>
      </c>
      <c r="AE7" s="65">
        <v>31</v>
      </c>
    </row>
    <row r="8" spans="1:31" ht="22.5" customHeight="1">
      <c r="A8" s="5" t="s">
        <v>9</v>
      </c>
      <c r="B8" s="132" t="s">
        <v>16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</row>
    <row r="9" spans="1:31" ht="12.75">
      <c r="A9" s="67"/>
      <c r="B9" s="68"/>
      <c r="C9" s="69"/>
      <c r="D9" s="69"/>
      <c r="E9" s="69"/>
      <c r="F9" s="70"/>
      <c r="G9" s="69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>
        <f>H9+N9-T9-Z9</f>
        <v>0</v>
      </c>
      <c r="AD9" s="71">
        <f aca="true" t="shared" si="0" ref="AD9:AE11">I9+Q9-U9-AA9</f>
        <v>0</v>
      </c>
      <c r="AE9" s="72">
        <f t="shared" si="0"/>
        <v>0</v>
      </c>
    </row>
    <row r="10" spans="1:31" ht="12.75">
      <c r="A10" s="73"/>
      <c r="B10" s="74"/>
      <c r="C10" s="75"/>
      <c r="D10" s="75"/>
      <c r="E10" s="75"/>
      <c r="F10" s="75"/>
      <c r="G10" s="75"/>
      <c r="H10" s="76"/>
      <c r="I10" s="76"/>
      <c r="J10" s="76"/>
      <c r="K10" s="76"/>
      <c r="L10" s="76"/>
      <c r="M10" s="76"/>
      <c r="N10" s="71"/>
      <c r="O10" s="71"/>
      <c r="P10" s="71"/>
      <c r="Q10" s="76"/>
      <c r="R10" s="76"/>
      <c r="S10" s="76"/>
      <c r="T10" s="71"/>
      <c r="U10" s="71"/>
      <c r="V10" s="71"/>
      <c r="W10" s="76"/>
      <c r="X10" s="76"/>
      <c r="Y10" s="76"/>
      <c r="Z10" s="71"/>
      <c r="AA10" s="71"/>
      <c r="AB10" s="71"/>
      <c r="AC10" s="71">
        <f>H10+N10-T10-Z10</f>
        <v>0</v>
      </c>
      <c r="AD10" s="71">
        <f t="shared" si="0"/>
        <v>0</v>
      </c>
      <c r="AE10" s="72">
        <f t="shared" si="0"/>
        <v>0</v>
      </c>
    </row>
    <row r="11" spans="1:31" ht="12.75">
      <c r="A11" s="77"/>
      <c r="B11" s="78"/>
      <c r="C11" s="17"/>
      <c r="D11" s="17"/>
      <c r="E11" s="17"/>
      <c r="F11" s="17"/>
      <c r="G11" s="17"/>
      <c r="H11" s="79"/>
      <c r="I11" s="79"/>
      <c r="J11" s="79"/>
      <c r="K11" s="79"/>
      <c r="L11" s="79"/>
      <c r="M11" s="79"/>
      <c r="N11" s="80"/>
      <c r="O11" s="80"/>
      <c r="P11" s="80"/>
      <c r="Q11" s="79"/>
      <c r="R11" s="79"/>
      <c r="S11" s="79"/>
      <c r="T11" s="71"/>
      <c r="U11" s="71"/>
      <c r="V11" s="71"/>
      <c r="W11" s="79"/>
      <c r="X11" s="79"/>
      <c r="Y11" s="79"/>
      <c r="Z11" s="71"/>
      <c r="AA11" s="71"/>
      <c r="AB11" s="71"/>
      <c r="AC11" s="71">
        <f>H11+N11-T11-Z11</f>
        <v>0</v>
      </c>
      <c r="AD11" s="71">
        <f t="shared" si="0"/>
        <v>0</v>
      </c>
      <c r="AE11" s="72">
        <f t="shared" si="0"/>
        <v>0</v>
      </c>
    </row>
    <row r="12" spans="1:31" s="1" customFormat="1" ht="12.75">
      <c r="A12" s="5"/>
      <c r="B12" s="2" t="s">
        <v>20</v>
      </c>
      <c r="C12" s="3"/>
      <c r="D12" s="3"/>
      <c r="E12" s="3"/>
      <c r="F12" s="3"/>
      <c r="G12" s="3"/>
      <c r="H12" s="4">
        <f aca="true" t="shared" si="1" ref="H12:AE12">SUM(H9:H11)</f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  <c r="AB12" s="4">
        <f t="shared" si="1"/>
        <v>0</v>
      </c>
      <c r="AC12" s="4">
        <f t="shared" si="1"/>
        <v>0</v>
      </c>
      <c r="AD12" s="4">
        <f t="shared" si="1"/>
        <v>0</v>
      </c>
      <c r="AE12" s="7">
        <f t="shared" si="1"/>
        <v>0</v>
      </c>
    </row>
    <row r="13" spans="1:31" ht="22.5" customHeight="1">
      <c r="A13" s="5" t="s">
        <v>10</v>
      </c>
      <c r="B13" s="132" t="s">
        <v>24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</row>
    <row r="14" spans="1:31" ht="12.75">
      <c r="A14" s="67"/>
      <c r="B14" s="81"/>
      <c r="C14" s="69"/>
      <c r="D14" s="69"/>
      <c r="E14" s="69"/>
      <c r="F14" s="69"/>
      <c r="G14" s="69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82"/>
      <c r="U14" s="82"/>
      <c r="V14" s="82"/>
      <c r="W14" s="69"/>
      <c r="X14" s="69"/>
      <c r="Y14" s="69"/>
      <c r="Z14" s="82"/>
      <c r="AA14" s="82"/>
      <c r="AB14" s="82"/>
      <c r="AC14" s="82">
        <f>H14+N14-T14-Z14</f>
        <v>0</v>
      </c>
      <c r="AD14" s="82">
        <f>I14+Q14-U14-AA14</f>
        <v>0</v>
      </c>
      <c r="AE14" s="83">
        <f>J14+R14-V14-AB14</f>
        <v>0</v>
      </c>
    </row>
    <row r="15" spans="1:31" ht="47.25" customHeight="1" hidden="1">
      <c r="A15" s="44">
        <v>1</v>
      </c>
      <c r="B15" s="45" t="s">
        <v>37</v>
      </c>
      <c r="C15" s="46" t="s">
        <v>36</v>
      </c>
      <c r="D15" s="47">
        <v>14000000</v>
      </c>
      <c r="E15" s="48"/>
      <c r="F15" s="49">
        <v>39395</v>
      </c>
      <c r="G15" s="84"/>
      <c r="H15" s="79"/>
      <c r="I15" s="79"/>
      <c r="J15" s="79"/>
      <c r="K15" s="79"/>
      <c r="L15" s="79"/>
      <c r="M15" s="79"/>
      <c r="N15" s="79">
        <f>10000000+4000000</f>
        <v>14000000</v>
      </c>
      <c r="O15" s="79">
        <f>6630.13+102104.12+77572.6+51383.56+49394.52+41106.85+19890.41+37128.77+41106.85-1326.03+11934.25</f>
        <v>436926.0299999999</v>
      </c>
      <c r="P15" s="79"/>
      <c r="Q15" s="79"/>
      <c r="R15" s="79"/>
      <c r="S15" s="79"/>
      <c r="T15" s="85">
        <f>2000000+3000000+1000000+4000000+4000000</f>
        <v>14000000</v>
      </c>
      <c r="U15" s="85">
        <f>102104.12+6630.13+77572.6+51383.56+49394.52+41106.85+19890.41+37128.77+41106.85-1326.03+11934.25</f>
        <v>436926.0299999999</v>
      </c>
      <c r="V15" s="85"/>
      <c r="W15" s="84"/>
      <c r="X15" s="84"/>
      <c r="Y15" s="84"/>
      <c r="Z15" s="85"/>
      <c r="AA15" s="85"/>
      <c r="AB15" s="85"/>
      <c r="AC15" s="86">
        <f>N15-T15</f>
        <v>0</v>
      </c>
      <c r="AD15" s="86">
        <f>O15-U15</f>
        <v>0</v>
      </c>
      <c r="AE15" s="124">
        <f>J15+R15-V15-AB15</f>
        <v>0</v>
      </c>
    </row>
    <row r="16" spans="1:31" ht="93" customHeight="1">
      <c r="A16" s="109">
        <v>1</v>
      </c>
      <c r="B16" s="122" t="s">
        <v>50</v>
      </c>
      <c r="C16" s="111" t="s">
        <v>49</v>
      </c>
      <c r="D16" s="112">
        <v>70000000</v>
      </c>
      <c r="E16" s="113" t="s">
        <v>38</v>
      </c>
      <c r="F16" s="114">
        <v>43973</v>
      </c>
      <c r="G16" s="50"/>
      <c r="H16" s="52">
        <v>70000000</v>
      </c>
      <c r="I16" s="52"/>
      <c r="J16" s="52"/>
      <c r="K16" s="52"/>
      <c r="L16" s="52">
        <v>525909.04</v>
      </c>
      <c r="M16" s="52"/>
      <c r="N16" s="52">
        <v>13000000</v>
      </c>
      <c r="O16" s="52">
        <f>543439.34+490848.44+543439.34+525909.04+543439.34+512886.53+543439.34+543439.34+525909.04</f>
        <v>4772749.75</v>
      </c>
      <c r="P16" s="52"/>
      <c r="Q16" s="52"/>
      <c r="R16" s="52">
        <v>525909.04</v>
      </c>
      <c r="S16" s="52"/>
      <c r="T16" s="52">
        <v>13000000</v>
      </c>
      <c r="U16" s="52">
        <f>543439.34+490848.44+543439.34+525909.04+543439.34+512886.53+543439.34+543439.34+525909.04</f>
        <v>4772749.75</v>
      </c>
      <c r="V16" s="53"/>
      <c r="W16" s="54"/>
      <c r="X16" s="54"/>
      <c r="Y16" s="54"/>
      <c r="Z16" s="53"/>
      <c r="AA16" s="53"/>
      <c r="AB16" s="53"/>
      <c r="AC16" s="52">
        <f aca="true" t="shared" si="2" ref="AC16:AD18">H16+N16-T16</f>
        <v>70000000</v>
      </c>
      <c r="AD16" s="52">
        <f t="shared" si="2"/>
        <v>0</v>
      </c>
      <c r="AE16" s="126">
        <f>J16+P16-V16-AB16</f>
        <v>0</v>
      </c>
    </row>
    <row r="17" spans="1:31" ht="93" customHeight="1">
      <c r="A17" s="109">
        <v>2</v>
      </c>
      <c r="B17" s="110" t="s">
        <v>51</v>
      </c>
      <c r="C17" s="111" t="s">
        <v>49</v>
      </c>
      <c r="D17" s="112">
        <v>140000000</v>
      </c>
      <c r="E17" s="113" t="s">
        <v>38</v>
      </c>
      <c r="F17" s="114">
        <v>44043</v>
      </c>
      <c r="G17" s="50"/>
      <c r="H17" s="52">
        <v>74000000</v>
      </c>
      <c r="I17" s="52"/>
      <c r="J17" s="52"/>
      <c r="K17" s="52">
        <v>1000000</v>
      </c>
      <c r="L17" s="52">
        <v>110958.9</v>
      </c>
      <c r="M17" s="52"/>
      <c r="N17" s="52">
        <f>30000000+40000000+1000000</f>
        <v>71000000</v>
      </c>
      <c r="O17" s="52">
        <f>473450.64+32876.72+98630.14+110958.9</f>
        <v>715916.4</v>
      </c>
      <c r="P17" s="52"/>
      <c r="Q17" s="52">
        <v>41000000</v>
      </c>
      <c r="R17" s="52">
        <v>110958.9</v>
      </c>
      <c r="S17" s="52"/>
      <c r="T17" s="52">
        <f>74000000+30000000+41000000</f>
        <v>145000000</v>
      </c>
      <c r="U17" s="52">
        <f>473450.64+32876.72+98630.14+110958.9</f>
        <v>715916.4</v>
      </c>
      <c r="V17" s="53"/>
      <c r="W17" s="54"/>
      <c r="X17" s="54"/>
      <c r="Y17" s="54"/>
      <c r="Z17" s="53"/>
      <c r="AA17" s="53"/>
      <c r="AB17" s="53"/>
      <c r="AC17" s="52">
        <f t="shared" si="2"/>
        <v>0</v>
      </c>
      <c r="AD17" s="52">
        <f t="shared" si="2"/>
        <v>0</v>
      </c>
      <c r="AE17" s="126">
        <f>J17+P17-V17-AB17</f>
        <v>0</v>
      </c>
    </row>
    <row r="18" spans="1:31" ht="93" customHeight="1">
      <c r="A18" s="109">
        <v>3</v>
      </c>
      <c r="B18" s="122" t="s">
        <v>52</v>
      </c>
      <c r="C18" s="111" t="s">
        <v>49</v>
      </c>
      <c r="D18" s="112">
        <v>75000000</v>
      </c>
      <c r="E18" s="113" t="s">
        <v>38</v>
      </c>
      <c r="F18" s="114">
        <v>44165</v>
      </c>
      <c r="G18" s="50"/>
      <c r="H18" s="52">
        <v>75000000</v>
      </c>
      <c r="I18" s="52"/>
      <c r="J18" s="52"/>
      <c r="K18" s="52"/>
      <c r="L18" s="52">
        <v>381106.85</v>
      </c>
      <c r="M18" s="52"/>
      <c r="N18" s="52">
        <f>30000000+10000000+40000000+60000000+5000000+10000000</f>
        <v>155000000</v>
      </c>
      <c r="O18" s="52">
        <f>615328.77+518728.77+141591.78+262010.96+371843.84+200875.06+517405.47+557104.11+381106.85</f>
        <v>3565995.6100000003</v>
      </c>
      <c r="P18" s="52"/>
      <c r="Q18" s="52">
        <v>65000000</v>
      </c>
      <c r="R18" s="52">
        <v>381106.85</v>
      </c>
      <c r="S18" s="52"/>
      <c r="T18" s="52">
        <f>70000000+10000000+48000000+27000000+65000000</f>
        <v>220000000</v>
      </c>
      <c r="U18" s="52">
        <f>615328.77+518728.77+141591.78+262010.96+371843.84+200875.06+517405.47+557104.11+381106.85</f>
        <v>3565995.6100000003</v>
      </c>
      <c r="V18" s="53"/>
      <c r="W18" s="54"/>
      <c r="X18" s="54"/>
      <c r="Y18" s="54"/>
      <c r="Z18" s="53"/>
      <c r="AA18" s="53"/>
      <c r="AB18" s="53"/>
      <c r="AC18" s="52">
        <f t="shared" si="2"/>
        <v>10000000</v>
      </c>
      <c r="AD18" s="52">
        <f t="shared" si="2"/>
        <v>0</v>
      </c>
      <c r="AE18" s="126">
        <f>J18+P18-V18-AB18</f>
        <v>0</v>
      </c>
    </row>
    <row r="19" spans="1:31" s="10" customFormat="1" ht="12.75">
      <c r="A19" s="8"/>
      <c r="B19" s="9" t="s">
        <v>21</v>
      </c>
      <c r="C19" s="4"/>
      <c r="D19" s="4"/>
      <c r="E19" s="4"/>
      <c r="F19" s="4"/>
      <c r="G19" s="4"/>
      <c r="H19" s="55">
        <f aca="true" t="shared" si="3" ref="H19:AD19">SUM(H16:H18)</f>
        <v>219000000</v>
      </c>
      <c r="I19" s="55">
        <f t="shared" si="3"/>
        <v>0</v>
      </c>
      <c r="J19" s="55">
        <f t="shared" si="3"/>
        <v>0</v>
      </c>
      <c r="K19" s="55">
        <f t="shared" si="3"/>
        <v>1000000</v>
      </c>
      <c r="L19" s="55">
        <f t="shared" si="3"/>
        <v>1017974.79</v>
      </c>
      <c r="M19" s="55">
        <f t="shared" si="3"/>
        <v>0</v>
      </c>
      <c r="N19" s="55">
        <f t="shared" si="3"/>
        <v>239000000</v>
      </c>
      <c r="O19" s="55">
        <f t="shared" si="3"/>
        <v>9054661.760000002</v>
      </c>
      <c r="P19" s="55">
        <f t="shared" si="3"/>
        <v>0</v>
      </c>
      <c r="Q19" s="55">
        <f t="shared" si="3"/>
        <v>106000000</v>
      </c>
      <c r="R19" s="55">
        <f t="shared" si="3"/>
        <v>1017974.79</v>
      </c>
      <c r="S19" s="55">
        <f t="shared" si="3"/>
        <v>0</v>
      </c>
      <c r="T19" s="55">
        <f t="shared" si="3"/>
        <v>378000000</v>
      </c>
      <c r="U19" s="55">
        <f t="shared" si="3"/>
        <v>9054661.760000002</v>
      </c>
      <c r="V19" s="55">
        <f t="shared" si="3"/>
        <v>0</v>
      </c>
      <c r="W19" s="55">
        <f t="shared" si="3"/>
        <v>0</v>
      </c>
      <c r="X19" s="55">
        <f t="shared" si="3"/>
        <v>0</v>
      </c>
      <c r="Y19" s="55">
        <f t="shared" si="3"/>
        <v>0</v>
      </c>
      <c r="Z19" s="55">
        <f t="shared" si="3"/>
        <v>0</v>
      </c>
      <c r="AA19" s="55">
        <f t="shared" si="3"/>
        <v>0</v>
      </c>
      <c r="AB19" s="55">
        <f t="shared" si="3"/>
        <v>0</v>
      </c>
      <c r="AC19" s="55">
        <f t="shared" si="3"/>
        <v>80000000</v>
      </c>
      <c r="AD19" s="55">
        <f t="shared" si="3"/>
        <v>0</v>
      </c>
      <c r="AE19" s="55">
        <f>SUM(AE16:AE17)</f>
        <v>0</v>
      </c>
    </row>
    <row r="20" spans="1:31" ht="22.5" customHeight="1">
      <c r="A20" s="5" t="s">
        <v>11</v>
      </c>
      <c r="B20" s="132" t="s">
        <v>25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4"/>
    </row>
    <row r="21" spans="1:31" ht="82.5">
      <c r="A21" s="119">
        <v>1</v>
      </c>
      <c r="B21" s="115" t="s">
        <v>58</v>
      </c>
      <c r="C21" s="118" t="s">
        <v>59</v>
      </c>
      <c r="D21" s="116">
        <v>72658000</v>
      </c>
      <c r="E21" s="117" t="s">
        <v>60</v>
      </c>
      <c r="F21" s="123">
        <v>43794</v>
      </c>
      <c r="G21" s="82"/>
      <c r="H21" s="82"/>
      <c r="I21" s="82"/>
      <c r="J21" s="82"/>
      <c r="K21" s="82"/>
      <c r="L21" s="82"/>
      <c r="M21" s="82"/>
      <c r="N21" s="82">
        <f>72658000+72658000+72658000</f>
        <v>217974000</v>
      </c>
      <c r="O21" s="82">
        <f>17517.55+17915.67</f>
        <v>35433.22</v>
      </c>
      <c r="P21" s="82"/>
      <c r="Q21" s="82"/>
      <c r="R21" s="82"/>
      <c r="S21" s="82"/>
      <c r="T21" s="82">
        <f>72658000+72658000</f>
        <v>145316000</v>
      </c>
      <c r="U21" s="82">
        <f>17517.55+17915.67</f>
        <v>35433.22</v>
      </c>
      <c r="V21" s="82"/>
      <c r="W21" s="82"/>
      <c r="X21" s="82"/>
      <c r="Y21" s="82"/>
      <c r="Z21" s="82"/>
      <c r="AA21" s="82"/>
      <c r="AB21" s="82"/>
      <c r="AC21" s="52">
        <f>H21+N21-T21</f>
        <v>72658000</v>
      </c>
      <c r="AD21" s="52">
        <f>I21+O21-U21</f>
        <v>0</v>
      </c>
      <c r="AE21" s="83">
        <f>J21+P21-V21-AB21</f>
        <v>0</v>
      </c>
    </row>
    <row r="22" spans="1:31" ht="12.75">
      <c r="A22" s="73"/>
      <c r="B22" s="22"/>
      <c r="C22" s="23"/>
      <c r="D22" s="87"/>
      <c r="E22" s="26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2">
        <f>H22+N22-T22-Z22</f>
        <v>0</v>
      </c>
      <c r="AD22" s="82">
        <f>I22-AA22</f>
        <v>0</v>
      </c>
      <c r="AE22" s="83">
        <f>J22+R22-V22-AB22</f>
        <v>0</v>
      </c>
    </row>
    <row r="23" spans="1:31" ht="67.5" hidden="1">
      <c r="A23" s="77">
        <v>2</v>
      </c>
      <c r="B23" s="24" t="s">
        <v>33</v>
      </c>
      <c r="C23" s="25" t="s">
        <v>31</v>
      </c>
      <c r="D23" s="16">
        <v>756274.64</v>
      </c>
      <c r="E23" s="26" t="s">
        <v>34</v>
      </c>
      <c r="F23" s="16"/>
      <c r="G23" s="16"/>
      <c r="H23" s="85"/>
      <c r="I23" s="85"/>
      <c r="J23" s="85"/>
      <c r="K23" s="85"/>
      <c r="L23" s="85"/>
      <c r="M23" s="85"/>
      <c r="N23" s="87"/>
      <c r="O23" s="87"/>
      <c r="P23" s="87"/>
      <c r="Q23" s="85"/>
      <c r="R23" s="85"/>
      <c r="S23" s="85"/>
      <c r="T23" s="87"/>
      <c r="U23" s="87"/>
      <c r="V23" s="87"/>
      <c r="W23" s="85"/>
      <c r="X23" s="85"/>
      <c r="Y23" s="85"/>
      <c r="Z23" s="87">
        <f>W23</f>
        <v>0</v>
      </c>
      <c r="AA23" s="87"/>
      <c r="AB23" s="87"/>
      <c r="AC23" s="82">
        <f>H23+N23-T23-Z23</f>
        <v>0</v>
      </c>
      <c r="AD23" s="82">
        <f>I23-AA23</f>
        <v>0</v>
      </c>
      <c r="AE23" s="83">
        <f>J23+R23-V23-AB23</f>
        <v>0</v>
      </c>
    </row>
    <row r="24" spans="1:31" ht="63" hidden="1">
      <c r="A24" s="88"/>
      <c r="B24" s="27" t="s">
        <v>30</v>
      </c>
      <c r="C24" s="18" t="s">
        <v>31</v>
      </c>
      <c r="D24" s="28">
        <v>3000000</v>
      </c>
      <c r="E24" s="18" t="s">
        <v>32</v>
      </c>
      <c r="F24" s="38">
        <v>38687</v>
      </c>
      <c r="G24" s="19"/>
      <c r="H24" s="89"/>
      <c r="I24" s="89"/>
      <c r="J24" s="20"/>
      <c r="K24" s="20"/>
      <c r="L24" s="20"/>
      <c r="M24" s="20"/>
      <c r="N24" s="20"/>
      <c r="O24" s="20"/>
      <c r="P24" s="20"/>
      <c r="Q24" s="21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2">
        <f>H24+N24-T24-Z24</f>
        <v>0</v>
      </c>
      <c r="AD24" s="82">
        <v>0</v>
      </c>
      <c r="AE24" s="82">
        <f>J24+M24+-S24</f>
        <v>0</v>
      </c>
    </row>
    <row r="25" spans="1:31" s="1" customFormat="1" ht="12.75">
      <c r="A25" s="5"/>
      <c r="B25" s="12" t="s">
        <v>22</v>
      </c>
      <c r="C25" s="11"/>
      <c r="D25" s="11"/>
      <c r="E25" s="11"/>
      <c r="F25" s="11"/>
      <c r="G25" s="11"/>
      <c r="H25" s="11">
        <f aca="true" t="shared" si="4" ref="H25:AE25">SUM(H21:H24)</f>
        <v>0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217974000</v>
      </c>
      <c r="O25" s="11">
        <f t="shared" si="4"/>
        <v>35433.22</v>
      </c>
      <c r="P25" s="11">
        <f t="shared" si="4"/>
        <v>0</v>
      </c>
      <c r="Q25" s="11">
        <f t="shared" si="4"/>
        <v>0</v>
      </c>
      <c r="R25" s="11">
        <f t="shared" si="4"/>
        <v>0</v>
      </c>
      <c r="S25" s="11">
        <f t="shared" si="4"/>
        <v>0</v>
      </c>
      <c r="T25" s="11">
        <f t="shared" si="4"/>
        <v>145316000</v>
      </c>
      <c r="U25" s="11">
        <f t="shared" si="4"/>
        <v>35433.22</v>
      </c>
      <c r="V25" s="11">
        <f t="shared" si="4"/>
        <v>0</v>
      </c>
      <c r="W25" s="11">
        <f t="shared" si="4"/>
        <v>0</v>
      </c>
      <c r="X25" s="11">
        <f t="shared" si="4"/>
        <v>0</v>
      </c>
      <c r="Y25" s="11">
        <f t="shared" si="4"/>
        <v>0</v>
      </c>
      <c r="Z25" s="11">
        <f t="shared" si="4"/>
        <v>0</v>
      </c>
      <c r="AA25" s="11">
        <f t="shared" si="4"/>
        <v>0</v>
      </c>
      <c r="AB25" s="11">
        <f t="shared" si="4"/>
        <v>0</v>
      </c>
      <c r="AC25" s="11">
        <f t="shared" si="4"/>
        <v>72658000</v>
      </c>
      <c r="AD25" s="11">
        <f t="shared" si="4"/>
        <v>0</v>
      </c>
      <c r="AE25" s="11">
        <f t="shared" si="4"/>
        <v>0</v>
      </c>
    </row>
    <row r="26" spans="1:31" ht="22.5" customHeight="1">
      <c r="A26" s="5" t="s">
        <v>15</v>
      </c>
      <c r="B26" s="155" t="s">
        <v>26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7"/>
    </row>
    <row r="27" spans="1:31" ht="12.75">
      <c r="A27" s="29" t="s">
        <v>35</v>
      </c>
      <c r="B27" s="27"/>
      <c r="C27" s="36"/>
      <c r="D27" s="41"/>
      <c r="E27" s="30"/>
      <c r="F27" s="39"/>
      <c r="G27" s="82"/>
      <c r="H27" s="82"/>
      <c r="I27" s="82"/>
      <c r="J27" s="82"/>
      <c r="K27" s="90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>
        <f aca="true" t="shared" si="5" ref="AC27:AD29">H27+N27-T27-Z27</f>
        <v>0</v>
      </c>
      <c r="AD27" s="82">
        <f t="shared" si="5"/>
        <v>0</v>
      </c>
      <c r="AE27" s="83">
        <f>J27+S27-V27-AB27</f>
        <v>0</v>
      </c>
    </row>
    <row r="28" spans="1:31" ht="12.75">
      <c r="A28" s="77" t="s">
        <v>10</v>
      </c>
      <c r="B28" s="27"/>
      <c r="C28" s="43"/>
      <c r="D28" s="42"/>
      <c r="E28" s="31"/>
      <c r="F28" s="40"/>
      <c r="G28" s="19"/>
      <c r="H28" s="20"/>
      <c r="I28" s="20"/>
      <c r="J28" s="20"/>
      <c r="K28" s="89"/>
      <c r="L28" s="89"/>
      <c r="M28" s="89"/>
      <c r="N28" s="91"/>
      <c r="O28" s="20"/>
      <c r="P28" s="20"/>
      <c r="Q28" s="37"/>
      <c r="R28" s="92"/>
      <c r="S28" s="93"/>
      <c r="T28" s="92"/>
      <c r="U28" s="92"/>
      <c r="V28" s="93"/>
      <c r="W28" s="93"/>
      <c r="X28" s="93"/>
      <c r="Y28" s="93"/>
      <c r="Z28" s="93"/>
      <c r="AA28" s="93"/>
      <c r="AB28" s="93"/>
      <c r="AC28" s="94">
        <f t="shared" si="5"/>
        <v>0</v>
      </c>
      <c r="AD28" s="94">
        <f t="shared" si="5"/>
        <v>0</v>
      </c>
      <c r="AE28" s="82">
        <f>J28+M28+-S28</f>
        <v>0</v>
      </c>
    </row>
    <row r="29" spans="1:31" ht="12.75">
      <c r="A29" s="77" t="s">
        <v>11</v>
      </c>
      <c r="B29" s="27"/>
      <c r="C29" s="31"/>
      <c r="D29" s="35"/>
      <c r="E29" s="32"/>
      <c r="F29" s="40"/>
      <c r="G29" s="16"/>
      <c r="H29" s="85"/>
      <c r="I29" s="85"/>
      <c r="J29" s="85"/>
      <c r="K29" s="95"/>
      <c r="L29" s="95"/>
      <c r="M29" s="95"/>
      <c r="N29" s="96"/>
      <c r="O29" s="97"/>
      <c r="P29" s="96"/>
      <c r="Q29" s="98"/>
      <c r="R29" s="98"/>
      <c r="S29" s="85"/>
      <c r="T29" s="98"/>
      <c r="U29" s="99"/>
      <c r="V29" s="85"/>
      <c r="W29" s="85"/>
      <c r="X29" s="85"/>
      <c r="Y29" s="85"/>
      <c r="Z29" s="85"/>
      <c r="AA29" s="85"/>
      <c r="AB29" s="85"/>
      <c r="AC29" s="82">
        <f t="shared" si="5"/>
        <v>0</v>
      </c>
      <c r="AD29" s="82">
        <f t="shared" si="5"/>
        <v>0</v>
      </c>
      <c r="AE29" s="83">
        <f>J29+R29-V29-AB29</f>
        <v>0</v>
      </c>
    </row>
    <row r="30" spans="1:31" s="1" customFormat="1" ht="12.75">
      <c r="A30" s="5"/>
      <c r="B30" s="12" t="s">
        <v>23</v>
      </c>
      <c r="C30" s="11"/>
      <c r="D30" s="11"/>
      <c r="E30" s="11"/>
      <c r="F30" s="33"/>
      <c r="G30" s="11"/>
      <c r="H30" s="11">
        <f aca="true" t="shared" si="6" ref="H30:N30">SUM(H27:H29)</f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  <c r="O30" s="11">
        <f>SUM(O28)</f>
        <v>0</v>
      </c>
      <c r="P30" s="11">
        <f>SUM(P27:P29)</f>
        <v>0</v>
      </c>
      <c r="Q30" s="11">
        <f>SUM(Q27:Q29)</f>
        <v>0</v>
      </c>
      <c r="R30" s="11">
        <f>SUM(R27:R29)</f>
        <v>0</v>
      </c>
      <c r="S30" s="11">
        <f>SUM(S27:S29)</f>
        <v>0</v>
      </c>
      <c r="T30" s="11">
        <f>SUM(T27:T29)</f>
        <v>0</v>
      </c>
      <c r="U30" s="11">
        <f>SUM(U28)</f>
        <v>0</v>
      </c>
      <c r="V30" s="11">
        <f aca="true" t="shared" si="7" ref="V30:AE30">SUM(V27:V29)</f>
        <v>0</v>
      </c>
      <c r="W30" s="11">
        <f t="shared" si="7"/>
        <v>0</v>
      </c>
      <c r="X30" s="11">
        <f t="shared" si="7"/>
        <v>0</v>
      </c>
      <c r="Y30" s="11">
        <f t="shared" si="7"/>
        <v>0</v>
      </c>
      <c r="Z30" s="11">
        <f t="shared" si="7"/>
        <v>0</v>
      </c>
      <c r="AA30" s="11">
        <f t="shared" si="7"/>
        <v>0</v>
      </c>
      <c r="AB30" s="11">
        <f t="shared" si="7"/>
        <v>0</v>
      </c>
      <c r="AC30" s="11">
        <f t="shared" si="7"/>
        <v>0</v>
      </c>
      <c r="AD30" s="11">
        <f t="shared" si="7"/>
        <v>0</v>
      </c>
      <c r="AE30" s="13">
        <f t="shared" si="7"/>
        <v>0</v>
      </c>
    </row>
    <row r="31" spans="1:31" s="1" customFormat="1" ht="22.5" customHeight="1" thickBot="1">
      <c r="A31" s="6"/>
      <c r="B31" s="14" t="s">
        <v>19</v>
      </c>
      <c r="C31" s="15"/>
      <c r="D31" s="15"/>
      <c r="E31" s="15"/>
      <c r="F31" s="34"/>
      <c r="G31" s="15"/>
      <c r="H31" s="51">
        <f aca="true" t="shared" si="8" ref="H31:AE31">H12+H19+H25+H30</f>
        <v>219000000</v>
      </c>
      <c r="I31" s="51">
        <f t="shared" si="8"/>
        <v>0</v>
      </c>
      <c r="J31" s="51">
        <f t="shared" si="8"/>
        <v>0</v>
      </c>
      <c r="K31" s="51">
        <f t="shared" si="8"/>
        <v>1000000</v>
      </c>
      <c r="L31" s="51">
        <f t="shared" si="8"/>
        <v>1017974.79</v>
      </c>
      <c r="M31" s="51">
        <f t="shared" si="8"/>
        <v>0</v>
      </c>
      <c r="N31" s="51">
        <f t="shared" si="8"/>
        <v>456974000</v>
      </c>
      <c r="O31" s="51">
        <f t="shared" si="8"/>
        <v>9090094.980000002</v>
      </c>
      <c r="P31" s="51">
        <f t="shared" si="8"/>
        <v>0</v>
      </c>
      <c r="Q31" s="51">
        <f t="shared" si="8"/>
        <v>106000000</v>
      </c>
      <c r="R31" s="51">
        <f t="shared" si="8"/>
        <v>1017974.79</v>
      </c>
      <c r="S31" s="51">
        <f t="shared" si="8"/>
        <v>0</v>
      </c>
      <c r="T31" s="51">
        <f t="shared" si="8"/>
        <v>523316000</v>
      </c>
      <c r="U31" s="51">
        <f t="shared" si="8"/>
        <v>9090094.980000002</v>
      </c>
      <c r="V31" s="51">
        <f t="shared" si="8"/>
        <v>0</v>
      </c>
      <c r="W31" s="51">
        <f t="shared" si="8"/>
        <v>0</v>
      </c>
      <c r="X31" s="51">
        <f t="shared" si="8"/>
        <v>0</v>
      </c>
      <c r="Y31" s="51">
        <f t="shared" si="8"/>
        <v>0</v>
      </c>
      <c r="Z31" s="51">
        <f t="shared" si="8"/>
        <v>0</v>
      </c>
      <c r="AA31" s="51">
        <f t="shared" si="8"/>
        <v>0</v>
      </c>
      <c r="AB31" s="51">
        <f t="shared" si="8"/>
        <v>0</v>
      </c>
      <c r="AC31" s="51">
        <f t="shared" si="8"/>
        <v>152658000</v>
      </c>
      <c r="AD31" s="51">
        <f t="shared" si="8"/>
        <v>0</v>
      </c>
      <c r="AE31" s="51">
        <f t="shared" si="8"/>
        <v>0</v>
      </c>
    </row>
    <row r="34" spans="2:14" ht="28.5" customHeight="1">
      <c r="B34" s="139" t="s">
        <v>53</v>
      </c>
      <c r="C34" s="140"/>
      <c r="D34" s="140"/>
      <c r="E34" s="140"/>
      <c r="F34" s="140"/>
      <c r="G34" s="140"/>
      <c r="H34" s="120">
        <f>H36+H37+H38</f>
        <v>241794500</v>
      </c>
      <c r="J34" s="138"/>
      <c r="K34" s="138"/>
      <c r="L34" s="138"/>
      <c r="M34" s="138"/>
      <c r="N34" s="108"/>
    </row>
    <row r="35" spans="8:14" ht="27" customHeight="1">
      <c r="H35" s="121"/>
      <c r="J35" s="138"/>
      <c r="K35" s="138"/>
      <c r="L35" s="138"/>
      <c r="M35" s="138"/>
      <c r="N35" s="125"/>
    </row>
    <row r="36" spans="2:15" ht="27" customHeight="1">
      <c r="B36" s="139" t="s">
        <v>54</v>
      </c>
      <c r="C36" s="140"/>
      <c r="D36" s="140"/>
      <c r="E36" s="140"/>
      <c r="F36" s="140"/>
      <c r="G36" s="140"/>
      <c r="H36" s="121"/>
      <c r="J36" s="131"/>
      <c r="K36" s="131"/>
      <c r="L36" s="131"/>
      <c r="M36" s="131"/>
      <c r="N36" s="106"/>
      <c r="O36" s="107"/>
    </row>
    <row r="37" spans="2:16" ht="25.5" customHeight="1">
      <c r="B37" s="139" t="s">
        <v>55</v>
      </c>
      <c r="C37" s="140"/>
      <c r="D37" s="140"/>
      <c r="E37" s="140"/>
      <c r="F37" s="140"/>
      <c r="G37" s="140"/>
      <c r="H37" s="120">
        <v>241794500</v>
      </c>
      <c r="J37" s="137"/>
      <c r="K37" s="137"/>
      <c r="L37" s="137"/>
      <c r="M37" s="137"/>
      <c r="N37" s="106"/>
      <c r="O37" s="107"/>
      <c r="P37" s="107"/>
    </row>
    <row r="38" spans="2:15" ht="26.25" customHeight="1">
      <c r="B38" s="139" t="s">
        <v>56</v>
      </c>
      <c r="C38" s="140"/>
      <c r="D38" s="140"/>
      <c r="E38" s="140"/>
      <c r="F38" s="140"/>
      <c r="G38" s="140"/>
      <c r="H38" s="56">
        <v>0</v>
      </c>
      <c r="O38" s="107"/>
    </row>
    <row r="39" spans="1:15" ht="25.5" customHeight="1">
      <c r="A39" s="57" t="s">
        <v>40</v>
      </c>
      <c r="B39" s="139" t="s">
        <v>57</v>
      </c>
      <c r="C39" s="140"/>
      <c r="D39" s="140"/>
      <c r="E39" s="140"/>
      <c r="F39" s="140"/>
      <c r="G39" s="140"/>
      <c r="H39" s="56">
        <v>387658300</v>
      </c>
      <c r="O39" s="107"/>
    </row>
    <row r="40" ht="49.5" customHeight="1" outlineLevel="1">
      <c r="O40" s="107"/>
    </row>
    <row r="41" spans="3:27" ht="12.75" outlineLevel="1">
      <c r="C41" s="127" t="s">
        <v>63</v>
      </c>
      <c r="F41" s="101"/>
      <c r="G41" s="101"/>
      <c r="H41" s="127" t="s">
        <v>64</v>
      </c>
      <c r="X41" s="102"/>
      <c r="Y41" s="102"/>
      <c r="Z41" s="102"/>
      <c r="AA41" s="102"/>
    </row>
    <row r="42" spans="6:27" ht="12.75" outlineLevel="1">
      <c r="F42" s="103" t="s">
        <v>12</v>
      </c>
      <c r="G42" s="103"/>
      <c r="H42" s="100" t="s">
        <v>39</v>
      </c>
      <c r="I42" s="104"/>
      <c r="X42" s="102"/>
      <c r="Y42" s="102"/>
      <c r="Z42" s="102"/>
      <c r="AA42" s="102"/>
    </row>
    <row r="43" spans="2:27" ht="23.25" customHeight="1" outlineLevel="1">
      <c r="B43" s="57" t="s">
        <v>14</v>
      </c>
      <c r="F43" s="105"/>
      <c r="G43" s="105"/>
      <c r="H43" s="104"/>
      <c r="I43" s="104"/>
      <c r="X43" s="102"/>
      <c r="Y43" s="102"/>
      <c r="Z43" s="102"/>
      <c r="AA43" s="102"/>
    </row>
    <row r="44" spans="3:27" ht="12.75" outlineLevel="1">
      <c r="C44" s="127" t="s">
        <v>66</v>
      </c>
      <c r="F44" s="101"/>
      <c r="G44" s="101"/>
      <c r="H44" s="127" t="s">
        <v>65</v>
      </c>
      <c r="X44" s="102"/>
      <c r="Y44" s="102"/>
      <c r="Z44" s="102"/>
      <c r="AA44" s="102"/>
    </row>
    <row r="45" spans="6:9" ht="12.75" outlineLevel="1">
      <c r="F45" s="103" t="s">
        <v>12</v>
      </c>
      <c r="G45" s="103"/>
      <c r="H45" s="100" t="s">
        <v>13</v>
      </c>
      <c r="I45" s="104"/>
    </row>
    <row r="46" spans="6:9" ht="18.75" customHeight="1" outlineLevel="1">
      <c r="F46" s="105"/>
      <c r="G46" s="105"/>
      <c r="H46" s="104"/>
      <c r="I46" s="104"/>
    </row>
    <row r="47" ht="12.75" outlineLevel="1">
      <c r="C47" s="57" t="s">
        <v>41</v>
      </c>
    </row>
    <row r="48" ht="12.75" outlineLevel="1">
      <c r="C48" s="57" t="s">
        <v>48</v>
      </c>
    </row>
  </sheetData>
  <sheetProtection/>
  <mergeCells count="32">
    <mergeCell ref="B39:G39"/>
    <mergeCell ref="F5:F6"/>
    <mergeCell ref="C5:C6"/>
    <mergeCell ref="B8:AE8"/>
    <mergeCell ref="W5:Y5"/>
    <mergeCell ref="B38:G38"/>
    <mergeCell ref="B26:AE26"/>
    <mergeCell ref="N5:P5"/>
    <mergeCell ref="T5:V5"/>
    <mergeCell ref="B36:G36"/>
    <mergeCell ref="A2:AE2"/>
    <mergeCell ref="K4:P4"/>
    <mergeCell ref="Q4:AB4"/>
    <mergeCell ref="AD4:AE4"/>
    <mergeCell ref="A5:A6"/>
    <mergeCell ref="B5:B6"/>
    <mergeCell ref="D5:D6"/>
    <mergeCell ref="H5:J5"/>
    <mergeCell ref="G5:G6"/>
    <mergeCell ref="AC5:AE5"/>
    <mergeCell ref="J37:M37"/>
    <mergeCell ref="J35:M35"/>
    <mergeCell ref="B13:AE13"/>
    <mergeCell ref="B37:G37"/>
    <mergeCell ref="J34:M34"/>
    <mergeCell ref="B34:G34"/>
    <mergeCell ref="Z5:AB5"/>
    <mergeCell ref="K5:M5"/>
    <mergeCell ref="J36:M36"/>
    <mergeCell ref="B20:AE20"/>
    <mergeCell ref="E5:E6"/>
    <mergeCell ref="Q5:S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Обухова Нина Степановна</cp:lastModifiedBy>
  <cp:lastPrinted>2018-05-03T11:48:07Z</cp:lastPrinted>
  <dcterms:created xsi:type="dcterms:W3CDTF">2004-12-06T08:42:19Z</dcterms:created>
  <dcterms:modified xsi:type="dcterms:W3CDTF">2019-10-17T12:48:08Z</dcterms:modified>
  <cp:category/>
  <cp:version/>
  <cp:contentType/>
  <cp:contentStatus/>
</cp:coreProperties>
</file>